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ndrewsacademy1-my.sharepoint.com/personal/admin_andrewsacademy_co_za/Documents/Documents/Cambridge/2026 CIE/Oct_Nov 2026/"/>
    </mc:Choice>
  </mc:AlternateContent>
  <xr:revisionPtr revIDLastSave="76" documentId="8_{F78FF0F7-5860-43E6-B0BB-6EB864B3F6D7}" xr6:coauthVersionLast="47" xr6:coauthVersionMax="47" xr10:uidLastSave="{F55D79B6-B43D-4D2A-879C-20274C196CAB}"/>
  <bookViews>
    <workbookView xWindow="-108" yWindow="-108" windowWidth="23256" windowHeight="12576" tabRatio="570" xr2:uid="{5F19911E-18CD-486B-8391-C517E0FF1F47}"/>
  </bookViews>
  <sheets>
    <sheet name="Sheet1" sheetId="1" r:id="rId1"/>
    <sheet name="Sheet2" sheetId="2" r:id="rId2"/>
  </sheets>
  <definedNames>
    <definedName name="_xlnm.Print_Area" localSheetId="0">Sheet1!$A$1:$L$41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S28" i="1"/>
  <c r="S27" i="1"/>
  <c r="S26" i="1"/>
  <c r="S24" i="1"/>
  <c r="S23" i="1"/>
  <c r="S22" i="1"/>
  <c r="Q28" i="1"/>
  <c r="Q27" i="1"/>
  <c r="Q25" i="1"/>
  <c r="Q24" i="1"/>
  <c r="Q23" i="1"/>
  <c r="P28" i="1"/>
  <c r="P27" i="1"/>
  <c r="P26" i="1"/>
  <c r="P25" i="1"/>
  <c r="P24" i="1"/>
  <c r="P23" i="1"/>
  <c r="P22" i="1"/>
  <c r="R28" i="1"/>
  <c r="R27" i="1"/>
  <c r="R26" i="1"/>
  <c r="R25" i="1"/>
  <c r="R23" i="1"/>
  <c r="R22" i="1"/>
  <c r="AM28" i="1"/>
  <c r="AM26" i="1"/>
  <c r="AM25" i="1"/>
  <c r="AM24" i="1"/>
  <c r="AM23" i="1"/>
  <c r="AM22" i="1"/>
  <c r="AO27" i="1"/>
  <c r="AO26" i="1"/>
  <c r="AO25" i="1"/>
  <c r="AO24" i="1"/>
  <c r="AO23" i="1"/>
  <c r="AO22" i="1"/>
  <c r="AN27" i="1"/>
  <c r="AN26" i="1"/>
  <c r="AN25" i="1"/>
  <c r="AN24" i="1"/>
  <c r="AN23" i="1"/>
  <c r="AN22" i="1"/>
  <c r="AL28" i="1"/>
  <c r="AL27" i="1"/>
  <c r="AL26" i="1"/>
  <c r="AL25" i="1"/>
  <c r="AL24" i="1"/>
  <c r="AL23" i="1"/>
  <c r="AL22" i="1"/>
  <c r="AK28" i="1"/>
  <c r="AK27" i="1"/>
  <c r="AK26" i="1"/>
  <c r="AK25" i="1"/>
  <c r="AK24" i="1"/>
  <c r="AK23" i="1"/>
  <c r="AK22" i="1"/>
  <c r="AJ28" i="1"/>
  <c r="AJ27" i="1"/>
  <c r="AJ26" i="1"/>
  <c r="AJ25" i="1"/>
  <c r="AJ24" i="1"/>
  <c r="AJ23" i="1"/>
  <c r="AJ22" i="1"/>
  <c r="AI28" i="1"/>
  <c r="AI27" i="1"/>
  <c r="AI26" i="1"/>
  <c r="AI25" i="1"/>
  <c r="AI24" i="1"/>
  <c r="AI23" i="1"/>
  <c r="AI22" i="1"/>
  <c r="AH28" i="1"/>
  <c r="AH27" i="1"/>
  <c r="AH26" i="1"/>
  <c r="AH25" i="1"/>
  <c r="AH24" i="1"/>
  <c r="AH23" i="1"/>
  <c r="AH22" i="1"/>
  <c r="AG28" i="1"/>
  <c r="AG27" i="1"/>
  <c r="AG26" i="1"/>
  <c r="AG25" i="1"/>
  <c r="AG24" i="1"/>
  <c r="AG23" i="1"/>
  <c r="AG22" i="1"/>
  <c r="AF28" i="1"/>
  <c r="AF27" i="1"/>
  <c r="AF26" i="1"/>
  <c r="AF25" i="1"/>
  <c r="AF24" i="1"/>
  <c r="AF23" i="1"/>
  <c r="AF22" i="1"/>
  <c r="AE28" i="1"/>
  <c r="AE27" i="1"/>
  <c r="AE26" i="1"/>
  <c r="AE25" i="1"/>
  <c r="AE24" i="1"/>
  <c r="AE23" i="1"/>
  <c r="AE22" i="1"/>
  <c r="AD28" i="1"/>
  <c r="AD27" i="1"/>
  <c r="AD26" i="1"/>
  <c r="AD25" i="1"/>
  <c r="AD24" i="1"/>
  <c r="AD23" i="1"/>
  <c r="AD22" i="1"/>
  <c r="AC28" i="1"/>
  <c r="AC27" i="1"/>
  <c r="AC26" i="1"/>
  <c r="AC25" i="1"/>
  <c r="AC24" i="1"/>
  <c r="AC23" i="1"/>
  <c r="AC22" i="1"/>
  <c r="AB27" i="1"/>
  <c r="AB26" i="1"/>
  <c r="AB25" i="1"/>
  <c r="AB24" i="1"/>
  <c r="AB23" i="1"/>
  <c r="AB22" i="1"/>
  <c r="AB28" i="1"/>
  <c r="AA28" i="1"/>
  <c r="AA27" i="1"/>
  <c r="AA26" i="1"/>
  <c r="AA25" i="1"/>
  <c r="AA24" i="1"/>
  <c r="AA23" i="1"/>
  <c r="AA22" i="1"/>
  <c r="Z28" i="1"/>
  <c r="Z27" i="1"/>
  <c r="Z26" i="1"/>
  <c r="Z25" i="1"/>
  <c r="Z24" i="1"/>
  <c r="Z23" i="1"/>
  <c r="Z22" i="1"/>
  <c r="Y28" i="1"/>
  <c r="Y27" i="1"/>
  <c r="Y26" i="1"/>
  <c r="Y25" i="1"/>
  <c r="Y24" i="1"/>
  <c r="Y23" i="1"/>
  <c r="X28" i="1"/>
  <c r="X27" i="1"/>
  <c r="X26" i="1"/>
  <c r="X25" i="1"/>
  <c r="X24" i="1"/>
  <c r="X23" i="1"/>
  <c r="X22" i="1"/>
  <c r="W28" i="1"/>
  <c r="W27" i="1"/>
  <c r="W26" i="1"/>
  <c r="W25" i="1"/>
  <c r="W24" i="1"/>
  <c r="W23" i="1"/>
  <c r="W22" i="1"/>
  <c r="V28" i="1"/>
  <c r="V27" i="1"/>
  <c r="V26" i="1"/>
  <c r="V25" i="1"/>
  <c r="V24" i="1"/>
  <c r="V23" i="1"/>
  <c r="V22" i="1"/>
  <c r="U28" i="1"/>
  <c r="U27" i="1"/>
  <c r="U26" i="1"/>
  <c r="U25" i="1"/>
  <c r="U23" i="1"/>
  <c r="U22" i="1"/>
  <c r="T28" i="1"/>
  <c r="T27" i="1"/>
  <c r="T26" i="1"/>
  <c r="T25" i="1"/>
  <c r="T24" i="1"/>
  <c r="T23" i="1"/>
  <c r="T22" i="1"/>
  <c r="O22" i="1"/>
  <c r="O23" i="1"/>
  <c r="O24" i="1"/>
  <c r="O25" i="1"/>
  <c r="O26" i="1"/>
  <c r="O27" i="1"/>
  <c r="O28" i="1"/>
  <c r="N22" i="1"/>
  <c r="N23" i="1"/>
  <c r="N24" i="1"/>
  <c r="N25" i="1"/>
  <c r="N26" i="1"/>
  <c r="N27" i="1"/>
  <c r="N28" i="1"/>
  <c r="M22" i="1"/>
  <c r="M23" i="1"/>
  <c r="M24" i="1"/>
  <c r="M25" i="1"/>
  <c r="M26" i="1"/>
  <c r="M27" i="1"/>
  <c r="M28" i="1"/>
  <c r="J25" i="1" l="1"/>
  <c r="J26" i="1"/>
  <c r="G23" i="1"/>
  <c r="J23" i="1"/>
  <c r="J28" i="1"/>
  <c r="G22" i="1"/>
  <c r="G26" i="1"/>
  <c r="G27" i="1"/>
  <c r="G25" i="1"/>
  <c r="G24" i="1"/>
  <c r="I28" i="1"/>
  <c r="X21" i="1"/>
  <c r="AM21" i="1"/>
  <c r="P21" i="1"/>
  <c r="Q21" i="1"/>
  <c r="N13" i="1" l="1"/>
  <c r="N12" i="1"/>
  <c r="N11" i="1"/>
  <c r="AM27" i="1" s="1"/>
  <c r="J27" i="1" s="1"/>
  <c r="N10" i="1"/>
  <c r="U24" i="1" s="1"/>
  <c r="J24" i="1" s="1"/>
  <c r="N9" i="1"/>
  <c r="S25" i="1" s="1"/>
  <c r="N8" i="1"/>
  <c r="R24" i="1" s="1"/>
  <c r="N7" i="1"/>
  <c r="AO21" i="1"/>
  <c r="N21" i="1"/>
  <c r="Q26" i="1" l="1"/>
  <c r="I26" i="1" s="1"/>
  <c r="K26" i="1" s="1"/>
  <c r="Q22" i="1"/>
  <c r="I22" i="1" s="1"/>
  <c r="V21" i="1"/>
  <c r="I25" i="1"/>
  <c r="K25" i="1" s="1"/>
  <c r="AO28" i="1"/>
  <c r="I23" i="1"/>
  <c r="K23" i="1" s="1"/>
  <c r="AN28" i="1"/>
  <c r="I24" i="1"/>
  <c r="K24" i="1" s="1"/>
  <c r="Y22" i="1"/>
  <c r="J22" i="1" s="1"/>
  <c r="I27" i="1"/>
  <c r="K27" i="1" s="1"/>
  <c r="O21" i="1"/>
  <c r="T21" i="1"/>
  <c r="U21" i="1"/>
  <c r="W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N21" i="1"/>
  <c r="G21" i="1" s="1"/>
  <c r="M21" i="1"/>
  <c r="N5" i="1"/>
  <c r="J21" i="1" l="1"/>
  <c r="G28" i="1"/>
  <c r="K28" i="1" s="1"/>
  <c r="K22" i="1"/>
  <c r="R21" i="1"/>
  <c r="S21" i="1"/>
  <c r="I21" i="1" l="1"/>
  <c r="K21" i="1" s="1"/>
  <c r="K29" i="1" l="1"/>
</calcChain>
</file>

<file path=xl/sharedStrings.xml><?xml version="1.0" encoding="utf-8"?>
<sst xmlns="http://schemas.openxmlformats.org/spreadsheetml/2006/main" count="87" uniqueCount="82">
  <si>
    <t>Candidate Number:</t>
  </si>
  <si>
    <t>Candidate's Date of Birth:</t>
  </si>
  <si>
    <t>Candidate's Gender:</t>
  </si>
  <si>
    <t>Previous Candidate Number:</t>
  </si>
  <si>
    <t>1st Language English:</t>
  </si>
  <si>
    <t>School/Private School Student:</t>
  </si>
  <si>
    <t>OPTION CODE</t>
  </si>
  <si>
    <t>SUBJECT FEE</t>
  </si>
  <si>
    <t>TOTAL SUBJECT COST</t>
  </si>
  <si>
    <t>Candidate Contact Number:</t>
  </si>
  <si>
    <t>Candidate's E-mail:</t>
  </si>
  <si>
    <t>Parent/Guardian's Name:</t>
  </si>
  <si>
    <t>Parent/Guardian's Contact Number:</t>
  </si>
  <si>
    <t>-</t>
  </si>
  <si>
    <t>Parent/Guardian's E-mail:</t>
  </si>
  <si>
    <t>Date:</t>
  </si>
  <si>
    <t>Andrews Academy - School of Excellence</t>
  </si>
  <si>
    <t>1 Vosloo Street (cnr Republic Rd)</t>
  </si>
  <si>
    <t>Tel: 011 431-0631</t>
  </si>
  <si>
    <t>A Level =</t>
  </si>
  <si>
    <t>AS Level =</t>
  </si>
  <si>
    <t>BANKING DETAILS:</t>
  </si>
  <si>
    <t>Andrews Academy</t>
  </si>
  <si>
    <t>First National Bank</t>
  </si>
  <si>
    <t>Branch Code: 210554</t>
  </si>
  <si>
    <t>Account Number: 62814418407</t>
  </si>
  <si>
    <t>Copy of your Proof of Payment</t>
  </si>
  <si>
    <r>
      <t xml:space="preserve">SUBJECT NAME </t>
    </r>
    <r>
      <rPr>
        <b/>
        <i/>
        <sz val="10"/>
        <color theme="1"/>
        <rFont val="Calibri"/>
        <family val="2"/>
        <scheme val="minor"/>
      </rPr>
      <t>(Specify languages as 1st or 2nd languages)</t>
    </r>
  </si>
  <si>
    <t>registrations@andrewsacademy.co.za</t>
  </si>
  <si>
    <t>Copy of Candidate's ID Document/ Passport</t>
  </si>
  <si>
    <t xml:space="preserve">When sending your completed form back to us, please include the following in </t>
  </si>
  <si>
    <t>your e-mail:</t>
  </si>
  <si>
    <t>Windsor Glen, Randburg</t>
  </si>
  <si>
    <t>1st Level Penalty =</t>
  </si>
  <si>
    <t>2nd Level Penalty =</t>
  </si>
  <si>
    <t>SYLLABUS CODE</t>
  </si>
  <si>
    <t xml:space="preserve">Please enter your first name &amp; surname exactly as it appears of your ID/ passport  | ZA248 is Andrews Academy's Centre Number.   </t>
  </si>
  <si>
    <t>PLEASE NOTE CHECK WHICH SYLLABUS CODES MAY NOT BE WRITTEN IN THE SAME SERIES - (Found in Notes: Syllabus &amp; option codes document)</t>
  </si>
  <si>
    <t>All Practicals =</t>
  </si>
  <si>
    <t>IGCSE Core =</t>
  </si>
  <si>
    <t>IGCSE Extended =</t>
  </si>
  <si>
    <t>AS Level</t>
  </si>
  <si>
    <t>A Level</t>
  </si>
  <si>
    <t>Practicals</t>
  </si>
  <si>
    <t>Speaking</t>
  </si>
  <si>
    <t>stage 7</t>
  </si>
  <si>
    <t>stage 8</t>
  </si>
  <si>
    <t>foundation</t>
  </si>
  <si>
    <t>IG CORE</t>
  </si>
  <si>
    <t>as Level</t>
  </si>
  <si>
    <t>0520</t>
  </si>
  <si>
    <t>0540</t>
  </si>
  <si>
    <t>0530</t>
  </si>
  <si>
    <t>0543</t>
  </si>
  <si>
    <t>0523</t>
  </si>
  <si>
    <t>0525</t>
  </si>
  <si>
    <t>0417</t>
  </si>
  <si>
    <t>0400</t>
  </si>
  <si>
    <t>PRACTICAL  / SPEAKING FEE</t>
  </si>
  <si>
    <t>2nd Level Penalty</t>
  </si>
  <si>
    <t>1st Level Penalty</t>
  </si>
  <si>
    <t>PENALTY</t>
  </si>
  <si>
    <r>
      <t xml:space="preserve">LEVEL                          </t>
    </r>
    <r>
      <rPr>
        <b/>
        <sz val="12"/>
        <color rgb="FF00B0F0"/>
        <rFont val="Calibri"/>
        <family val="2"/>
        <scheme val="minor"/>
      </rPr>
      <t>(Please use the drop down box to select)</t>
    </r>
  </si>
  <si>
    <t>PENALTIES ARE CHARGED PER SUBJECT</t>
  </si>
  <si>
    <t>Candidate's Full Name:</t>
  </si>
  <si>
    <t>Candidate's ID Number:</t>
  </si>
  <si>
    <t>Previous Centre Number:</t>
  </si>
  <si>
    <t>ANY WITHDRAWAL / CANCELLATION FROM EXAMS INCUR A 10% ADMINISTRATION FEE FOR REFUNDS, AND THIS IS DEPENDENT ON CAMBRIDGE T's &amp; C's WITHDRAWAL POLICY.</t>
  </si>
  <si>
    <t>Final Deadline for Registration AND Payment of Exam Fees for the OCTOBER / NOVEMBER registration</t>
  </si>
  <si>
    <t>TOTAL</t>
  </si>
  <si>
    <t>IGCSE Core</t>
  </si>
  <si>
    <t>IGCSE Extended</t>
  </si>
  <si>
    <t>IGCSE EXTENDED</t>
  </si>
  <si>
    <t xml:space="preserve">AS Practicals: Physics, Chemistry and  Biology candidates will be liable for any breakages of glassware and equiment during the practical exam.  </t>
  </si>
  <si>
    <t>8082</t>
  </si>
  <si>
    <t>EXAM REGISTRATION FORM OCTOBER / NOVEMBER 2026</t>
  </si>
  <si>
    <t>1 August to 12 August</t>
  </si>
  <si>
    <t>13 August to 16 September</t>
  </si>
  <si>
    <t>Speaking fee =</t>
  </si>
  <si>
    <r>
      <t xml:space="preserve"> CLOSING DATE : No Entries or Amendments will be accepted after</t>
    </r>
    <r>
      <rPr>
        <b/>
        <u val="double"/>
        <sz val="18"/>
        <color rgb="FFFF0000"/>
        <rFont val="Calibri"/>
        <family val="2"/>
        <scheme val="minor"/>
      </rPr>
      <t xml:space="preserve"> Friday 31  July 2026</t>
    </r>
    <r>
      <rPr>
        <b/>
        <u val="double"/>
        <sz val="14"/>
        <color rgb="FFFF0000"/>
        <rFont val="Calibri"/>
        <family val="2"/>
        <scheme val="minor"/>
      </rPr>
      <t>, without penalties applied (per subject) as levied by Cambridge.</t>
    </r>
  </si>
  <si>
    <r>
      <t>FINAL ACCEPTANCE OF REGISTRATIONS - WEDNESDAY</t>
    </r>
    <r>
      <rPr>
        <b/>
        <i/>
        <u val="double"/>
        <sz val="16"/>
        <color rgb="FFFF0000"/>
        <rFont val="Calibri"/>
        <family val="2"/>
        <scheme val="minor"/>
      </rPr>
      <t>, 16 SEPTEMBER 2026</t>
    </r>
    <r>
      <rPr>
        <b/>
        <i/>
        <u val="double"/>
        <sz val="14"/>
        <color rgb="FFFF0000"/>
        <rFont val="Calibri"/>
        <family val="2"/>
        <scheme val="minor"/>
      </rPr>
      <t xml:space="preserve"> PENALTIES WILL APPLY AS LEVIED BY CAMBRIDGE (PER SUBJECT)</t>
    </r>
  </si>
  <si>
    <r>
      <t xml:space="preserve">IGCSE ICT, AS IT, AS Physics, AS Chemistry and AS Biology carry a practical fee </t>
    </r>
    <r>
      <rPr>
        <b/>
        <u val="double"/>
        <sz val="10"/>
        <color theme="1"/>
        <rFont val="Calibri"/>
        <family val="2"/>
        <scheme val="minor"/>
      </rPr>
      <t xml:space="preserve">R 1 400.00 </t>
    </r>
    <r>
      <rPr>
        <b/>
        <i/>
        <sz val="10"/>
        <color theme="1"/>
        <rFont val="Calibri"/>
        <family val="2"/>
        <scheme val="minor"/>
      </rPr>
      <t xml:space="preserve">- All foreign language speaking components carry a speaking fee </t>
    </r>
    <r>
      <rPr>
        <b/>
        <i/>
        <u val="double"/>
        <sz val="10"/>
        <color theme="1"/>
        <rFont val="Calibri"/>
        <family val="2"/>
        <scheme val="minor"/>
      </rPr>
      <t>R 980.00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</si>
</sst>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&quot;#,##0;[Red]\-&quot;R&quot;#,##0"/>
    <numFmt numFmtId="8" formatCode="&quot;R&quot;#,##0.00;[Red]\-&quot;R&quot;#,##0.00"/>
    <numFmt numFmtId="44" formatCode="_-&quot;R&quot;* #,##0.00_-;\-&quot;R&quot;* #,##0.00_-;_-&quot;R&quot;* &quot;-&quot;??_-;_-@_-"/>
    <numFmt numFmtId="164" formatCode="[$R-1C09]#,##0.00"/>
    <numFmt numFmtId="165" formatCode="yyyy\-mm\-dd;@"/>
    <numFmt numFmtId="166" formatCode="[$-1C09]dd\ mmmm\ yyyy;@"/>
    <numFmt numFmtId="167" formatCode="_-[$R-1C09]* #,##0.00_-;\-[$R-1C09]* #,##0.00_-;_-[$R-1C09]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Eras Medium ITC"/>
      <family val="2"/>
    </font>
    <font>
      <sz val="11"/>
      <color theme="1"/>
      <name val="Eras Medium ITC"/>
      <family val="2"/>
    </font>
    <font>
      <u/>
      <sz val="11"/>
      <color theme="10"/>
      <name val="Eras Medium ITC"/>
      <family val="2"/>
    </font>
    <font>
      <b/>
      <i/>
      <u val="double"/>
      <sz val="10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name val="Calibri"/>
      <family val="2"/>
      <scheme val="minor"/>
    </font>
    <font>
      <b/>
      <i/>
      <u val="double"/>
      <sz val="14"/>
      <color rgb="FFFF0000"/>
      <name val="Calibri"/>
      <family val="2"/>
      <scheme val="minor"/>
    </font>
    <font>
      <b/>
      <u val="double"/>
      <sz val="18"/>
      <color rgb="FFFF0000"/>
      <name val="Calibri"/>
      <family val="2"/>
      <scheme val="minor"/>
    </font>
    <font>
      <b/>
      <u val="double"/>
      <sz val="14"/>
      <color rgb="FFFF0000"/>
      <name val="Calibri"/>
      <family val="2"/>
      <scheme val="minor"/>
    </font>
    <font>
      <b/>
      <i/>
      <u val="double"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09">
    <xf numFmtId="0" fontId="0" fillId="0" borderId="0" xfId="0"/>
    <xf numFmtId="164" fontId="0" fillId="0" borderId="0" xfId="0" applyNumberFormat="1"/>
    <xf numFmtId="0" fontId="0" fillId="0" borderId="7" xfId="0" applyBorder="1"/>
    <xf numFmtId="0" fontId="0" fillId="0" borderId="0" xfId="0" applyAlignment="1">
      <alignment horizontal="left" vertical="top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0" xfId="0" applyFill="1"/>
    <xf numFmtId="0" fontId="10" fillId="0" borderId="7" xfId="0" applyFont="1" applyBorder="1"/>
    <xf numFmtId="0" fontId="0" fillId="3" borderId="0" xfId="0" applyFill="1"/>
    <xf numFmtId="0" fontId="0" fillId="4" borderId="0" xfId="0" applyFill="1"/>
    <xf numFmtId="165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 vertical="top"/>
    </xf>
    <xf numFmtId="0" fontId="0" fillId="4" borderId="3" xfId="0" applyFill="1" applyBorder="1"/>
    <xf numFmtId="0" fontId="0" fillId="4" borderId="4" xfId="0" applyFill="1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right"/>
    </xf>
    <xf numFmtId="0" fontId="0" fillId="4" borderId="5" xfId="0" applyFill="1" applyBorder="1"/>
    <xf numFmtId="0" fontId="0" fillId="4" borderId="6" xfId="0" applyFill="1" applyBorder="1"/>
    <xf numFmtId="0" fontId="0" fillId="4" borderId="5" xfId="0" applyFill="1" applyBorder="1" applyAlignment="1">
      <alignment horizontal="left"/>
    </xf>
    <xf numFmtId="0" fontId="0" fillId="4" borderId="7" xfId="0" applyFill="1" applyBorder="1"/>
    <xf numFmtId="0" fontId="3" fillId="4" borderId="1" xfId="0" applyFont="1" applyFill="1" applyBorder="1" applyAlignment="1">
      <alignment horizontal="center" vertical="center" wrapText="1"/>
    </xf>
    <xf numFmtId="6" fontId="0" fillId="0" borderId="0" xfId="0" applyNumberFormat="1"/>
    <xf numFmtId="0" fontId="1" fillId="4" borderId="7" xfId="0" applyFont="1" applyFill="1" applyBorder="1"/>
    <xf numFmtId="0" fontId="3" fillId="4" borderId="7" xfId="0" applyFont="1" applyFill="1" applyBorder="1"/>
    <xf numFmtId="0" fontId="0" fillId="4" borderId="5" xfId="0" applyFill="1" applyBorder="1" applyAlignment="1">
      <alignment vertical="top"/>
    </xf>
    <xf numFmtId="49" fontId="0" fillId="0" borderId="0" xfId="0" applyNumberFormat="1"/>
    <xf numFmtId="0" fontId="0" fillId="0" borderId="0" xfId="0" quotePrefix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10" fillId="0" borderId="12" xfId="0" applyFont="1" applyBorder="1"/>
    <xf numFmtId="0" fontId="0" fillId="0" borderId="12" xfId="0" applyBorder="1"/>
    <xf numFmtId="0" fontId="0" fillId="0" borderId="13" xfId="0" applyBorder="1"/>
    <xf numFmtId="0" fontId="10" fillId="0" borderId="14" xfId="0" applyFont="1" applyBorder="1"/>
    <xf numFmtId="0" fontId="0" fillId="0" borderId="15" xfId="0" applyBorder="1"/>
    <xf numFmtId="0" fontId="11" fillId="0" borderId="19" xfId="1" applyFont="1" applyBorder="1" applyAlignment="1" applyProtection="1">
      <alignment vertical="top"/>
    </xf>
    <xf numFmtId="0" fontId="0" fillId="0" borderId="20" xfId="0" applyBorder="1"/>
    <xf numFmtId="0" fontId="4" fillId="4" borderId="14" xfId="0" applyFont="1" applyFill="1" applyBorder="1" applyAlignment="1">
      <alignment horizontal="right"/>
    </xf>
    <xf numFmtId="49" fontId="0" fillId="0" borderId="23" xfId="0" applyNumberFormat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14" xfId="0" applyFill="1" applyBorder="1" applyAlignment="1">
      <alignment horizontal="right"/>
    </xf>
    <xf numFmtId="166" fontId="0" fillId="4" borderId="15" xfId="0" applyNumberFormat="1" applyFill="1" applyBorder="1" applyAlignment="1">
      <alignment horizontal="left"/>
    </xf>
    <xf numFmtId="0" fontId="3" fillId="4" borderId="2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4" borderId="21" xfId="0" applyFill="1" applyBorder="1" applyAlignment="1">
      <alignment horizontal="right"/>
    </xf>
    <xf numFmtId="0" fontId="0" fillId="4" borderId="14" xfId="0" applyFill="1" applyBorder="1"/>
    <xf numFmtId="166" fontId="0" fillId="4" borderId="15" xfId="0" quotePrefix="1" applyNumberFormat="1" applyFill="1" applyBorder="1" applyAlignment="1">
      <alignment horizontal="left" wrapText="1"/>
    </xf>
    <xf numFmtId="0" fontId="18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9" fontId="0" fillId="0" borderId="0" xfId="2" applyFont="1"/>
    <xf numFmtId="0" fontId="10" fillId="0" borderId="0" xfId="0" applyFont="1"/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164" fontId="0" fillId="4" borderId="0" xfId="0" applyNumberFormat="1" applyFill="1" applyAlignment="1">
      <alignment horizontal="left"/>
    </xf>
    <xf numFmtId="8" fontId="0" fillId="4" borderId="0" xfId="0" applyNumberFormat="1" applyFill="1" applyAlignment="1">
      <alignment horizontal="left"/>
    </xf>
    <xf numFmtId="14" fontId="0" fillId="0" borderId="23" xfId="0" applyNumberFormat="1" applyBorder="1" applyAlignment="1">
      <alignment horizontal="left"/>
    </xf>
    <xf numFmtId="14" fontId="0" fillId="0" borderId="0" xfId="0" applyNumberFormat="1"/>
    <xf numFmtId="0" fontId="1" fillId="4" borderId="8" xfId="0" applyFont="1" applyFill="1" applyBorder="1" applyAlignment="1" applyProtection="1">
      <alignment horizontal="center" vertical="center"/>
      <protection locked="0"/>
    </xf>
    <xf numFmtId="44" fontId="0" fillId="0" borderId="1" xfId="3" applyFont="1" applyBorder="1"/>
    <xf numFmtId="44" fontId="0" fillId="0" borderId="1" xfId="3" applyFont="1" applyBorder="1" applyProtection="1">
      <protection locked="0"/>
    </xf>
    <xf numFmtId="0" fontId="15" fillId="0" borderId="0" xfId="0" applyFont="1" applyAlignment="1">
      <alignment horizontal="left" vertical="top"/>
    </xf>
    <xf numFmtId="167" fontId="0" fillId="0" borderId="23" xfId="3" applyNumberFormat="1" applyFont="1" applyBorder="1"/>
    <xf numFmtId="167" fontId="0" fillId="0" borderId="1" xfId="3" applyNumberFormat="1" applyFont="1" applyBorder="1"/>
    <xf numFmtId="167" fontId="0" fillId="0" borderId="0" xfId="0" applyNumberFormat="1"/>
    <xf numFmtId="164" fontId="22" fillId="4" borderId="0" xfId="0" applyNumberFormat="1" applyFont="1" applyFill="1" applyAlignment="1">
      <alignment horizontal="center" vertical="center"/>
    </xf>
    <xf numFmtId="164" fontId="22" fillId="4" borderId="15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 vertical="top"/>
    </xf>
    <xf numFmtId="0" fontId="16" fillId="4" borderId="0" xfId="0" applyFont="1" applyFill="1" applyAlignment="1">
      <alignment horizontal="center" vertical="top"/>
    </xf>
    <xf numFmtId="0" fontId="16" fillId="4" borderId="15" xfId="0" applyFont="1" applyFill="1" applyBorder="1" applyAlignment="1">
      <alignment horizontal="center" vertical="top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 applyProtection="1">
      <alignment horizontal="center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0" fillId="0" borderId="8" xfId="0" quotePrefix="1" applyNumberFormat="1" applyBorder="1" applyAlignment="1" applyProtection="1">
      <alignment horizontal="center"/>
      <protection locked="0"/>
    </xf>
    <xf numFmtId="49" fontId="0" fillId="0" borderId="10" xfId="0" quotePrefix="1" applyNumberFormat="1" applyBorder="1" applyAlignment="1" applyProtection="1">
      <alignment horizontal="center"/>
      <protection locked="0"/>
    </xf>
    <xf numFmtId="49" fontId="0" fillId="0" borderId="9" xfId="0" quotePrefix="1" applyNumberFormat="1" applyBorder="1" applyAlignment="1" applyProtection="1">
      <alignment horizontal="center"/>
      <protection locked="0"/>
    </xf>
    <xf numFmtId="164" fontId="21" fillId="4" borderId="25" xfId="0" applyNumberFormat="1" applyFont="1" applyFill="1" applyBorder="1" applyAlignment="1">
      <alignment horizontal="center" vertical="center"/>
    </xf>
    <xf numFmtId="164" fontId="21" fillId="4" borderId="26" xfId="0" applyNumberFormat="1" applyFont="1" applyFill="1" applyBorder="1" applyAlignment="1">
      <alignment horizontal="center" vertical="center"/>
    </xf>
    <xf numFmtId="164" fontId="21" fillId="4" borderId="27" xfId="0" applyNumberFormat="1" applyFont="1" applyFill="1" applyBorder="1" applyAlignment="1">
      <alignment horizontal="center" vertical="center"/>
    </xf>
    <xf numFmtId="44" fontId="21" fillId="4" borderId="28" xfId="3" applyFont="1" applyFill="1" applyBorder="1" applyAlignment="1">
      <alignment horizontal="center" vertical="center"/>
    </xf>
    <xf numFmtId="44" fontId="21" fillId="4" borderId="29" xfId="3" applyFont="1" applyFill="1" applyBorder="1" applyAlignment="1">
      <alignment horizontal="center" vertical="center"/>
    </xf>
    <xf numFmtId="44" fontId="21" fillId="4" borderId="30" xfId="3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0" fontId="5" fillId="4" borderId="2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49" fontId="0" fillId="0" borderId="8" xfId="0" applyNumberFormat="1" applyBorder="1" applyAlignment="1" applyProtection="1">
      <alignment horizontal="left" shrinkToFit="1"/>
      <protection locked="0"/>
    </xf>
    <xf numFmtId="49" fontId="0" fillId="0" borderId="9" xfId="0" applyNumberFormat="1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shrinkToFit="1"/>
      <protection locked="0"/>
    </xf>
    <xf numFmtId="49" fontId="6" fillId="0" borderId="8" xfId="1" applyNumberFormat="1" applyBorder="1" applyAlignment="1" applyProtection="1">
      <alignment horizontal="left" shrinkToFit="1"/>
      <protection locked="0"/>
    </xf>
    <xf numFmtId="49" fontId="0" fillId="0" borderId="8" xfId="0" quotePrefix="1" applyNumberFormat="1" applyBorder="1" applyAlignment="1" applyProtection="1">
      <alignment horizontal="left" shrinkToFit="1"/>
      <protection locked="0"/>
    </xf>
  </cellXfs>
  <cellStyles count="4">
    <cellStyle name="Currency" xfId="3" builtinId="4"/>
    <cellStyle name="Hyperlink" xfId="1" builtinId="8"/>
    <cellStyle name="Normal" xfId="0" builtinId="0"/>
    <cellStyle name="Percent" xfId="2" builtinId="5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1</xdr:row>
      <xdr:rowOff>66675</xdr:rowOff>
    </xdr:from>
    <xdr:to>
      <xdr:col>10</xdr:col>
      <xdr:colOff>704673</xdr:colOff>
      <xdr:row>5</xdr:row>
      <xdr:rowOff>362447</xdr:rowOff>
    </xdr:to>
    <xdr:pic>
      <xdr:nvPicPr>
        <xdr:cNvPr id="2" name="Picture 1" descr="Andrews Academy Logo.jpg">
          <a:extLst>
            <a:ext uri="{FF2B5EF4-FFF2-40B4-BE49-F238E27FC236}">
              <a16:creationId xmlns:a16="http://schemas.microsoft.com/office/drawing/2014/main" id="{D26F414A-221F-4761-89ED-AF63C2AB6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39225" y="257175"/>
          <a:ext cx="1085674" cy="1238747"/>
        </a:xfrm>
        <a:prstGeom prst="rect">
          <a:avLst/>
        </a:prstGeom>
      </xdr:spPr>
    </xdr:pic>
    <xdr:clientData/>
  </xdr:twoCellAnchor>
  <xdr:twoCellAnchor>
    <xdr:from>
      <xdr:col>0</xdr:col>
      <xdr:colOff>73077</xdr:colOff>
      <xdr:row>33</xdr:row>
      <xdr:rowOff>22609</xdr:rowOff>
    </xdr:from>
    <xdr:to>
      <xdr:col>2</xdr:col>
      <xdr:colOff>48557</xdr:colOff>
      <xdr:row>34</xdr:row>
      <xdr:rowOff>180533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9BD08AEF-F54F-FD47-846A-7DA6DBFD7FFD}"/>
            </a:ext>
          </a:extLst>
        </xdr:cNvPr>
        <xdr:cNvSpPr txBox="1"/>
      </xdr:nvSpPr>
      <xdr:spPr>
        <a:xfrm rot="20502008">
          <a:off x="73077" y="7199586"/>
          <a:ext cx="1543782" cy="67183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ZA" sz="1200" b="1">
              <a:solidFill>
                <a:srgbClr val="FF0000"/>
              </a:solidFill>
              <a:latin typeface="Arial Rounded MT Bold" panose="020F0704030504030204" pitchFamily="34" charset="0"/>
            </a:rPr>
            <a:t>IMPORTANT</a:t>
          </a:r>
          <a:endParaRPr lang="en-ZA" sz="1400" b="1">
            <a:solidFill>
              <a:srgbClr val="FF0000"/>
            </a:solidFill>
            <a:latin typeface="Arial Rounded MT Bold" panose="020F0704030504030204" pitchFamily="34" charset="0"/>
          </a:endParaRPr>
        </a:p>
        <a:p>
          <a:pPr algn="ctr"/>
          <a:r>
            <a:rPr lang="en-ZA" sz="1400" b="1">
              <a:solidFill>
                <a:srgbClr val="FF0000"/>
              </a:solidFill>
              <a:latin typeface="Arial Rounded MT Bold" panose="020F0704030504030204" pitchFamily="34" charset="0"/>
            </a:rPr>
            <a:t>INFORMATION</a:t>
          </a:r>
        </a:p>
      </xdr:txBody>
    </xdr:sp>
    <xdr:clientData/>
  </xdr:twoCellAnchor>
  <xdr:twoCellAnchor>
    <xdr:from>
      <xdr:col>10</xdr:col>
      <xdr:colOff>224002</xdr:colOff>
      <xdr:row>32</xdr:row>
      <xdr:rowOff>221180</xdr:rowOff>
    </xdr:from>
    <xdr:to>
      <xdr:col>11</xdr:col>
      <xdr:colOff>1350</xdr:colOff>
      <xdr:row>33</xdr:row>
      <xdr:rowOff>480703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F0646C4F-3DA2-4D0B-BA00-434E3E78598F}"/>
            </a:ext>
          </a:extLst>
        </xdr:cNvPr>
        <xdr:cNvSpPr txBox="1"/>
      </xdr:nvSpPr>
      <xdr:spPr>
        <a:xfrm rot="742789">
          <a:off x="10307211" y="7132343"/>
          <a:ext cx="1531720" cy="52533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ZA" sz="1200" b="1">
              <a:solidFill>
                <a:srgbClr val="FF0000"/>
              </a:solidFill>
              <a:latin typeface="Arial Rounded MT Bold" panose="020F0704030504030204" pitchFamily="34" charset="0"/>
            </a:rPr>
            <a:t>IMPORTANT</a:t>
          </a:r>
          <a:endParaRPr lang="en-ZA" sz="1400" b="1">
            <a:solidFill>
              <a:srgbClr val="FF0000"/>
            </a:solidFill>
            <a:latin typeface="Arial Rounded MT Bold" panose="020F0704030504030204" pitchFamily="34" charset="0"/>
          </a:endParaRPr>
        </a:p>
        <a:p>
          <a:pPr algn="ctr"/>
          <a:r>
            <a:rPr lang="en-ZA" sz="1400" b="1">
              <a:solidFill>
                <a:srgbClr val="FF0000"/>
              </a:solidFill>
              <a:latin typeface="Arial Rounded MT Bold" panose="020F0704030504030204" pitchFamily="34" charset="0"/>
            </a:rPr>
            <a:t>INFORMATION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gistrations@andrewsacademy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8E87-CE71-44E8-AD63-58DDE351C95C}">
  <sheetPr codeName="Sheet1">
    <pageSetUpPr fitToPage="1"/>
  </sheetPr>
  <dimension ref="A1:AO41"/>
  <sheetViews>
    <sheetView showGridLines="0" tabSelected="1" topLeftCell="A3" zoomScale="86" zoomScaleNormal="86" zoomScaleSheetLayoutView="100" workbookViewId="0">
      <pane xSplit="1" topLeftCell="B1" activePane="topRight" state="frozen"/>
      <selection pane="topRight" activeCell="B21" sqref="B21:B22"/>
    </sheetView>
  </sheetViews>
  <sheetFormatPr defaultRowHeight="14.4" x14ac:dyDescent="0.3"/>
  <cols>
    <col min="1" max="1" width="2.33203125" style="5" customWidth="1"/>
    <col min="2" max="2" width="20.5546875" customWidth="1"/>
    <col min="3" max="3" width="17.33203125" customWidth="1"/>
    <col min="4" max="4" width="15.33203125" customWidth="1"/>
    <col min="5" max="5" width="29.44140625" customWidth="1"/>
    <col min="6" max="6" width="12.33203125" customWidth="1"/>
    <col min="7" max="7" width="13" customWidth="1"/>
    <col min="8" max="8" width="9.33203125" bestFit="1" customWidth="1"/>
    <col min="9" max="10" width="13.6640625" customWidth="1"/>
    <col min="11" max="11" width="25.5546875" customWidth="1"/>
    <col min="12" max="12" width="2.33203125" style="5" hidden="1" customWidth="1"/>
    <col min="13" max="13" width="18.88671875" hidden="1" customWidth="1"/>
    <col min="14" max="14" width="11.44140625" hidden="1" customWidth="1"/>
    <col min="15" max="15" width="10" hidden="1" customWidth="1"/>
    <col min="16" max="16" width="15.44140625" hidden="1" customWidth="1"/>
    <col min="17" max="24" width="9.109375" hidden="1" customWidth="1"/>
    <col min="25" max="25" width="9.6640625" hidden="1" customWidth="1"/>
    <col min="26" max="38" width="9.109375" hidden="1" customWidth="1"/>
    <col min="39" max="39" width="8.88671875" hidden="1" customWidth="1"/>
    <col min="40" max="40" width="14.6640625" hidden="1" customWidth="1"/>
    <col min="41" max="41" width="15.33203125" hidden="1" customWidth="1"/>
    <col min="43" max="44" width="8.88671875" customWidth="1"/>
  </cols>
  <sheetData>
    <row r="1" spans="1:21" s="5" customFormat="1" ht="8.1" customHeight="1" thickBo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21" ht="29.25" customHeight="1" x14ac:dyDescent="0.4">
      <c r="A2" s="8"/>
      <c r="B2" s="27" t="s">
        <v>16</v>
      </c>
      <c r="C2" s="28"/>
      <c r="D2" s="28"/>
      <c r="E2" s="28"/>
      <c r="F2" s="29"/>
      <c r="G2" s="29"/>
      <c r="H2" s="29"/>
      <c r="I2" s="29"/>
      <c r="J2" s="29"/>
      <c r="K2" s="30"/>
      <c r="L2" s="8"/>
    </row>
    <row r="3" spans="1:21" x14ac:dyDescent="0.3">
      <c r="A3" s="8"/>
      <c r="B3" s="31" t="s">
        <v>17</v>
      </c>
      <c r="C3" s="53"/>
      <c r="D3" s="53"/>
      <c r="E3" s="53"/>
      <c r="K3" s="32"/>
      <c r="L3" s="8"/>
    </row>
    <row r="4" spans="1:21" x14ac:dyDescent="0.3">
      <c r="A4" s="8"/>
      <c r="B4" s="31" t="s">
        <v>32</v>
      </c>
      <c r="C4" s="53"/>
      <c r="D4" s="53"/>
      <c r="E4" s="53"/>
      <c r="K4" s="32"/>
      <c r="L4" s="8"/>
    </row>
    <row r="5" spans="1:21" x14ac:dyDescent="0.3">
      <c r="A5" s="8"/>
      <c r="B5" s="31" t="s">
        <v>18</v>
      </c>
      <c r="C5" s="53"/>
      <c r="D5" s="53"/>
      <c r="E5" s="53"/>
      <c r="K5" s="32"/>
      <c r="L5" s="8"/>
      <c r="N5" s="1">
        <f>0</f>
        <v>0</v>
      </c>
    </row>
    <row r="6" spans="1:21" ht="31.95" customHeight="1" x14ac:dyDescent="0.3">
      <c r="A6" s="8"/>
      <c r="B6" s="33" t="s">
        <v>28</v>
      </c>
      <c r="C6" s="6"/>
      <c r="D6" s="6"/>
      <c r="E6" s="6"/>
      <c r="F6" s="2"/>
      <c r="G6" s="2"/>
      <c r="H6" s="2"/>
      <c r="I6" s="2"/>
      <c r="J6" s="2"/>
      <c r="K6" s="34"/>
      <c r="L6" s="8"/>
      <c r="M6" t="s">
        <v>71</v>
      </c>
      <c r="N6" s="66">
        <v>3150</v>
      </c>
    </row>
    <row r="7" spans="1:21" ht="24" customHeight="1" x14ac:dyDescent="0.3">
      <c r="A7" s="8"/>
      <c r="B7" s="100" t="s">
        <v>75</v>
      </c>
      <c r="C7" s="101"/>
      <c r="D7" s="101"/>
      <c r="E7" s="101"/>
      <c r="F7" s="101"/>
      <c r="G7" s="101"/>
      <c r="H7" s="101"/>
      <c r="I7" s="101"/>
      <c r="J7" s="101"/>
      <c r="K7" s="102"/>
      <c r="L7" s="8"/>
      <c r="M7" s="24" t="s">
        <v>70</v>
      </c>
      <c r="N7" s="66">
        <f>C15</f>
        <v>3150</v>
      </c>
    </row>
    <row r="8" spans="1:21" ht="12" customHeight="1" x14ac:dyDescent="0.3">
      <c r="A8" s="8"/>
      <c r="B8" s="35" t="s">
        <v>0</v>
      </c>
      <c r="C8" s="103"/>
      <c r="D8" s="104"/>
      <c r="E8" s="54" t="s">
        <v>9</v>
      </c>
      <c r="F8" s="103"/>
      <c r="G8" s="105"/>
      <c r="H8" s="106"/>
      <c r="I8" s="8"/>
      <c r="J8" s="54" t="s">
        <v>15</v>
      </c>
      <c r="K8" s="58">
        <f ca="1">NOW()</f>
        <v>46132.473590856483</v>
      </c>
      <c r="L8" s="9"/>
      <c r="M8" s="24" t="s">
        <v>41</v>
      </c>
      <c r="N8" s="66">
        <f>C17</f>
        <v>3300</v>
      </c>
      <c r="U8" s="7"/>
    </row>
    <row r="9" spans="1:21" x14ac:dyDescent="0.3">
      <c r="A9" s="8"/>
      <c r="B9" s="35" t="s">
        <v>64</v>
      </c>
      <c r="C9" s="98"/>
      <c r="D9" s="99"/>
      <c r="E9" s="54" t="s">
        <v>10</v>
      </c>
      <c r="F9" s="107"/>
      <c r="G9" s="105"/>
      <c r="H9" s="106"/>
      <c r="I9" s="55"/>
      <c r="J9" s="54" t="s">
        <v>66</v>
      </c>
      <c r="K9" s="36"/>
      <c r="L9" s="8"/>
      <c r="M9" s="24" t="s">
        <v>42</v>
      </c>
      <c r="N9" s="66">
        <f>E15</f>
        <v>3900</v>
      </c>
    </row>
    <row r="10" spans="1:21" x14ac:dyDescent="0.3">
      <c r="A10" s="8"/>
      <c r="B10" s="35" t="s">
        <v>1</v>
      </c>
      <c r="C10" s="98"/>
      <c r="D10" s="99"/>
      <c r="E10" s="54" t="s">
        <v>11</v>
      </c>
      <c r="F10" s="103"/>
      <c r="G10" s="105"/>
      <c r="H10" s="106"/>
      <c r="I10" s="55"/>
      <c r="J10" s="54" t="s">
        <v>3</v>
      </c>
      <c r="K10" s="36"/>
      <c r="L10" s="8"/>
      <c r="M10" s="24" t="s">
        <v>43</v>
      </c>
      <c r="N10" s="66">
        <f>E16</f>
        <v>1400</v>
      </c>
    </row>
    <row r="11" spans="1:21" x14ac:dyDescent="0.3">
      <c r="A11" s="8"/>
      <c r="B11" s="35" t="s">
        <v>65</v>
      </c>
      <c r="C11" s="103"/>
      <c r="D11" s="104"/>
      <c r="E11" s="54" t="s">
        <v>12</v>
      </c>
      <c r="F11" s="108"/>
      <c r="G11" s="105"/>
      <c r="H11" s="106"/>
      <c r="I11" s="55"/>
      <c r="J11" s="54" t="s">
        <v>4</v>
      </c>
      <c r="K11" s="36"/>
      <c r="L11" s="8"/>
      <c r="M11" s="24" t="s">
        <v>44</v>
      </c>
      <c r="N11" s="66">
        <f>E17</f>
        <v>980</v>
      </c>
    </row>
    <row r="12" spans="1:21" x14ac:dyDescent="0.3">
      <c r="A12" s="8"/>
      <c r="B12" s="35" t="s">
        <v>2</v>
      </c>
      <c r="C12" s="98"/>
      <c r="D12" s="99"/>
      <c r="E12" s="54" t="s">
        <v>14</v>
      </c>
      <c r="F12" s="107"/>
      <c r="G12" s="105"/>
      <c r="H12" s="106"/>
      <c r="I12" s="55"/>
      <c r="J12" s="54" t="s">
        <v>5</v>
      </c>
      <c r="K12" s="37"/>
      <c r="L12" s="8"/>
      <c r="M12" s="24" t="s">
        <v>60</v>
      </c>
      <c r="N12" s="66">
        <f>J15</f>
        <v>1800</v>
      </c>
    </row>
    <row r="13" spans="1:21" ht="15.6" x14ac:dyDescent="0.3">
      <c r="A13" s="8"/>
      <c r="B13" s="38"/>
      <c r="C13" s="21"/>
      <c r="D13" s="18"/>
      <c r="E13" s="22"/>
      <c r="F13" s="18"/>
      <c r="G13" s="18"/>
      <c r="H13" s="18"/>
      <c r="I13" s="18"/>
      <c r="J13" s="18"/>
      <c r="K13" s="39"/>
      <c r="L13" s="8"/>
      <c r="M13" s="24" t="s">
        <v>59</v>
      </c>
      <c r="N13" s="66">
        <f>J16</f>
        <v>2500</v>
      </c>
    </row>
    <row r="14" spans="1:21" x14ac:dyDescent="0.3">
      <c r="A14" s="8"/>
      <c r="B14" s="40"/>
      <c r="C14" s="11"/>
      <c r="D14" s="11"/>
      <c r="E14" s="11"/>
      <c r="F14" s="11"/>
      <c r="G14" s="11"/>
      <c r="H14" s="11"/>
      <c r="I14" s="11"/>
      <c r="J14" s="11"/>
      <c r="K14" s="41"/>
      <c r="L14" s="8"/>
      <c r="M14" s="24"/>
      <c r="N14" s="20"/>
    </row>
    <row r="15" spans="1:21" x14ac:dyDescent="0.3">
      <c r="A15" s="8"/>
      <c r="B15" s="42" t="s">
        <v>39</v>
      </c>
      <c r="C15" s="56">
        <v>3150</v>
      </c>
      <c r="D15" s="55" t="s">
        <v>19</v>
      </c>
      <c r="E15" s="56">
        <v>3900</v>
      </c>
      <c r="F15" s="8"/>
      <c r="G15" s="8"/>
      <c r="H15" s="56"/>
      <c r="I15" s="55" t="s">
        <v>33</v>
      </c>
      <c r="J15" s="57">
        <v>1800</v>
      </c>
      <c r="K15" s="49" t="s">
        <v>76</v>
      </c>
      <c r="L15" s="8"/>
      <c r="M15" s="24"/>
      <c r="N15" s="52"/>
    </row>
    <row r="16" spans="1:21" x14ac:dyDescent="0.3">
      <c r="A16" s="8"/>
      <c r="B16" s="42" t="s">
        <v>40</v>
      </c>
      <c r="C16" s="56">
        <v>3150</v>
      </c>
      <c r="D16" s="55" t="s">
        <v>38</v>
      </c>
      <c r="E16" s="56">
        <v>1400</v>
      </c>
      <c r="F16" s="8"/>
      <c r="G16" s="8"/>
      <c r="H16" s="8"/>
      <c r="I16" s="55" t="s">
        <v>34</v>
      </c>
      <c r="J16" s="57">
        <v>2500</v>
      </c>
      <c r="K16" s="43" t="s">
        <v>77</v>
      </c>
      <c r="L16" s="8"/>
    </row>
    <row r="17" spans="1:41" ht="15" customHeight="1" x14ac:dyDescent="0.3">
      <c r="A17" s="8"/>
      <c r="B17" s="42" t="s">
        <v>20</v>
      </c>
      <c r="C17" s="56">
        <v>3300</v>
      </c>
      <c r="D17" s="55" t="s">
        <v>78</v>
      </c>
      <c r="E17" s="56">
        <v>980</v>
      </c>
      <c r="F17" s="56"/>
      <c r="G17" s="56"/>
      <c r="H17" s="67" t="s">
        <v>63</v>
      </c>
      <c r="I17" s="67"/>
      <c r="J17" s="67"/>
      <c r="K17" s="68"/>
      <c r="L17" s="8"/>
    </row>
    <row r="18" spans="1:41" ht="15" customHeight="1" x14ac:dyDescent="0.3">
      <c r="A18" s="8"/>
      <c r="B18" s="42"/>
      <c r="C18" s="56"/>
      <c r="D18" s="8"/>
      <c r="E18" s="8"/>
      <c r="F18" s="56"/>
      <c r="G18" s="56"/>
      <c r="H18" s="67"/>
      <c r="I18" s="67"/>
      <c r="J18" s="67"/>
      <c r="K18" s="68"/>
      <c r="L18" s="8"/>
    </row>
    <row r="19" spans="1:41" ht="6" customHeight="1" x14ac:dyDescent="0.3">
      <c r="A19" s="8"/>
      <c r="B19" s="38"/>
      <c r="C19" s="18"/>
      <c r="D19" s="18"/>
      <c r="E19" s="18"/>
      <c r="F19" s="18"/>
      <c r="G19" s="18"/>
      <c r="H19" s="18"/>
      <c r="I19" s="18"/>
      <c r="J19" s="18"/>
      <c r="K19" s="39"/>
      <c r="L19" s="8"/>
    </row>
    <row r="20" spans="1:41" s="3" customFormat="1" ht="54" customHeight="1" x14ac:dyDescent="0.3">
      <c r="A20" s="10"/>
      <c r="B20" s="44" t="s">
        <v>62</v>
      </c>
      <c r="C20" s="19" t="s">
        <v>35</v>
      </c>
      <c r="D20" s="86" t="s">
        <v>27</v>
      </c>
      <c r="E20" s="87"/>
      <c r="F20" s="88"/>
      <c r="G20" s="26" t="s">
        <v>61</v>
      </c>
      <c r="H20" s="19" t="s">
        <v>6</v>
      </c>
      <c r="I20" s="19" t="s">
        <v>7</v>
      </c>
      <c r="J20" s="19" t="s">
        <v>58</v>
      </c>
      <c r="K20" s="45" t="s">
        <v>8</v>
      </c>
      <c r="L20" s="10"/>
      <c r="M20" s="3" t="s">
        <v>45</v>
      </c>
      <c r="N20" s="3" t="s">
        <v>46</v>
      </c>
      <c r="O20" s="3" t="s">
        <v>47</v>
      </c>
      <c r="P20" s="3" t="s">
        <v>72</v>
      </c>
      <c r="Q20" s="3" t="s">
        <v>48</v>
      </c>
      <c r="R20" s="3" t="s">
        <v>49</v>
      </c>
      <c r="S20" s="3" t="s">
        <v>42</v>
      </c>
      <c r="T20" s="3">
        <v>9701</v>
      </c>
      <c r="U20" s="3">
        <v>9702</v>
      </c>
      <c r="V20" s="63">
        <v>9700</v>
      </c>
      <c r="W20" s="25" t="s">
        <v>50</v>
      </c>
      <c r="X20" s="25" t="s">
        <v>74</v>
      </c>
      <c r="Y20" s="25" t="s">
        <v>51</v>
      </c>
      <c r="Z20" s="25" t="s">
        <v>52</v>
      </c>
      <c r="AA20" s="3">
        <v>8640</v>
      </c>
      <c r="AB20" s="25" t="s">
        <v>53</v>
      </c>
      <c r="AC20" s="3">
        <v>5400</v>
      </c>
      <c r="AD20" s="25" t="s">
        <v>54</v>
      </c>
      <c r="AE20" s="25" t="s">
        <v>55</v>
      </c>
      <c r="AF20" s="3">
        <v>9740</v>
      </c>
      <c r="AG20" s="25" t="s">
        <v>56</v>
      </c>
      <c r="AH20" s="3">
        <v>8682</v>
      </c>
      <c r="AI20" s="3">
        <v>8683</v>
      </c>
      <c r="AJ20" s="3">
        <v>8685</v>
      </c>
      <c r="AK20" s="25" t="s">
        <v>57</v>
      </c>
      <c r="AL20" s="3">
        <v>9626</v>
      </c>
      <c r="AM20" s="3" t="s">
        <v>44</v>
      </c>
      <c r="AN20" s="3" t="s">
        <v>60</v>
      </c>
      <c r="AO20" s="3" t="s">
        <v>59</v>
      </c>
    </row>
    <row r="21" spans="1:41" x14ac:dyDescent="0.3">
      <c r="A21" s="8"/>
      <c r="B21" s="46"/>
      <c r="C21" s="4"/>
      <c r="D21" s="83"/>
      <c r="E21" s="84"/>
      <c r="F21" s="85"/>
      <c r="G21" s="61">
        <f>SUM(AN21:AO21)</f>
        <v>0</v>
      </c>
      <c r="H21" s="62"/>
      <c r="I21" s="65">
        <f t="shared" ref="I21" si="0">SUM(M21:S21)</f>
        <v>0</v>
      </c>
      <c r="J21" s="61">
        <f>SUM(T21:AM21)</f>
        <v>0</v>
      </c>
      <c r="K21" s="64">
        <f>SUM(G21+I21+J21)</f>
        <v>0</v>
      </c>
      <c r="L21" s="8"/>
      <c r="M21" t="str">
        <f>IF(B21="Stage 7",N5,"-")</f>
        <v>-</v>
      </c>
      <c r="N21" t="str">
        <f>IF(B21="Stage 8",N5,"-")</f>
        <v>-</v>
      </c>
      <c r="O21" t="str">
        <f>IF(B21="Foundation (Grade 9)",N6,"-")</f>
        <v>-</v>
      </c>
      <c r="P21" t="str">
        <f>IF(B21="IGCSE Extended",N6,"-")</f>
        <v>-</v>
      </c>
      <c r="Q21" t="str">
        <f>IF(B21="IGCSE Core",N7,"-")</f>
        <v>-</v>
      </c>
      <c r="R21" t="str">
        <f>IF(B21="AS Level",N8,"-")</f>
        <v>-</v>
      </c>
      <c r="S21" t="str">
        <f>IF(B21="A Level",N9,"-")</f>
        <v>-</v>
      </c>
      <c r="T21" t="str">
        <f>IF(C21="9701",N10,"-")</f>
        <v>-</v>
      </c>
      <c r="U21" t="str">
        <f>IF(C21="9702",N10,"-")</f>
        <v>-</v>
      </c>
      <c r="V21" t="str">
        <f>IF(C21="9700",N10,"-")</f>
        <v>-</v>
      </c>
      <c r="W21" t="str">
        <f>IF(C21="0520",N11,"-")</f>
        <v>-</v>
      </c>
      <c r="X21" t="str">
        <f>IF(D21="0520",O11,"-")</f>
        <v>-</v>
      </c>
      <c r="Y21" t="str">
        <f>IF(C21="0540",N11,"-")</f>
        <v>-</v>
      </c>
      <c r="Z21" t="str">
        <f>IF(C21="0530",N11,"-")</f>
        <v>-</v>
      </c>
      <c r="AA21" t="str">
        <f>IF(C21="8684",N11,"-")</f>
        <v>-</v>
      </c>
      <c r="AB21" t="str">
        <f>IF(C21="0543",N11,"-")</f>
        <v>-</v>
      </c>
      <c r="AC21" t="str">
        <f t="shared" ref="AC21" si="1">IF(C21="0544",N11,"-")</f>
        <v>-</v>
      </c>
      <c r="AD21" t="str">
        <f t="shared" ref="AD21" si="2">IF(C21="0523",N11,"-")</f>
        <v>-</v>
      </c>
      <c r="AE21" t="str">
        <f t="shared" ref="AE21" si="3">IF(C21="0525",N11,"-")</f>
        <v>-</v>
      </c>
      <c r="AF21" t="str">
        <f t="shared" ref="AF21" si="4">IF(C21="9479",N10,"-")</f>
        <v>-</v>
      </c>
      <c r="AG21" t="str">
        <f t="shared" ref="AG21" si="5">IF(C21="0417",N10,"-")</f>
        <v>-</v>
      </c>
      <c r="AH21" t="str">
        <f t="shared" ref="AH21" si="6">IF(C21="8682",N11,"-")</f>
        <v>-</v>
      </c>
      <c r="AI21" t="str">
        <f t="shared" ref="AI21" si="7">IF(C21="8683",N11,"-")</f>
        <v>-</v>
      </c>
      <c r="AJ21" t="str">
        <f t="shared" ref="AJ21" si="8">IF(C21="8685",N11,"-")</f>
        <v>-</v>
      </c>
      <c r="AK21" t="str">
        <f t="shared" ref="AK21" si="9">IF(C21="0400",N10,"-")</f>
        <v>-</v>
      </c>
      <c r="AL21" t="str">
        <f t="shared" ref="AL21" si="10">IF(C21="9626",N10,"-")</f>
        <v>-</v>
      </c>
      <c r="AM21" s="3" t="str">
        <f>IF(B21="Speaking",N11,"-")</f>
        <v>-</v>
      </c>
      <c r="AN21" t="str">
        <f>IF(B21="1st Level Penalty",N12,"-")</f>
        <v>-</v>
      </c>
      <c r="AO21" t="str">
        <f>IF(B21="2nd Level Penalty",N13,"-")</f>
        <v>-</v>
      </c>
    </row>
    <row r="22" spans="1:41" x14ac:dyDescent="0.3">
      <c r="A22" s="8"/>
      <c r="B22" s="46"/>
      <c r="C22" s="4"/>
      <c r="D22" s="83"/>
      <c r="E22" s="84"/>
      <c r="F22" s="85"/>
      <c r="G22" s="61">
        <f t="shared" ref="G22:G28" si="11">SUM(AN22:AO22)</f>
        <v>0</v>
      </c>
      <c r="H22" s="62"/>
      <c r="I22" s="65">
        <f>SUM(M22:S22)</f>
        <v>0</v>
      </c>
      <c r="J22" s="61">
        <f t="shared" ref="J22:J28" si="12">SUM(T22:AM22)</f>
        <v>0</v>
      </c>
      <c r="K22" s="64">
        <f t="shared" ref="K22:K28" si="13">SUM(G22+I22+J22)</f>
        <v>0</v>
      </c>
      <c r="L22" s="8"/>
      <c r="M22" t="str">
        <f t="shared" ref="M22:M28" si="14">IF(B22="Stage 7",N6,"-")</f>
        <v>-</v>
      </c>
      <c r="N22" t="str">
        <f t="shared" ref="N22:N28" si="15">IF(B22="Stage 8",N6,"-")</f>
        <v>-</v>
      </c>
      <c r="O22" t="str">
        <f t="shared" ref="O22:O28" si="16">IF(B22="Foundation (Grade 9)",N7,"-")</f>
        <v>-</v>
      </c>
      <c r="P22" t="str">
        <f>IF(B22="IGCSE Extended",N6,"-")</f>
        <v>-</v>
      </c>
      <c r="Q22" t="str">
        <f>IF(B22="IGCSE Core",N7,"-")</f>
        <v>-</v>
      </c>
      <c r="R22" t="str">
        <f>IF(B22="AS Level",N8,"-")</f>
        <v>-</v>
      </c>
      <c r="S22" t="str">
        <f>IF(B22="A Level",N9,"-")</f>
        <v>-</v>
      </c>
      <c r="T22" t="str">
        <f>IF(C22="9701",N10,"-")</f>
        <v>-</v>
      </c>
      <c r="U22" t="str">
        <f>IF(C22="9702",N10,"-")</f>
        <v>-</v>
      </c>
      <c r="V22" t="str">
        <f>IF(C22="9700",N10,"-")</f>
        <v>-</v>
      </c>
      <c r="W22" t="str">
        <f>IF(C22="0520",N11,"-")</f>
        <v>-</v>
      </c>
      <c r="X22" t="str">
        <f>IF(D22="0520",O11,"-")</f>
        <v>-</v>
      </c>
      <c r="Y22" t="str">
        <f>IF(C22="0540",N11,"-")</f>
        <v>-</v>
      </c>
      <c r="Z22" t="str">
        <f>IF(C22="0530",N11,"-")</f>
        <v>-</v>
      </c>
      <c r="AA22" t="str">
        <f>IF(C22="8684",N11,"-")</f>
        <v>-</v>
      </c>
      <c r="AB22" t="str">
        <f>IF(C22="0543",N11,"-")</f>
        <v>-</v>
      </c>
      <c r="AC22" t="str">
        <f>IF(C22="0544",N11,"-")</f>
        <v>-</v>
      </c>
      <c r="AD22" t="str">
        <f>IF(C22="0523",N11,"-")</f>
        <v>-</v>
      </c>
      <c r="AE22" t="str">
        <f>IF(C22="0525",N11,"-")</f>
        <v>-</v>
      </c>
      <c r="AF22" t="str">
        <f>IF(C22="9479",N10,"-")</f>
        <v>-</v>
      </c>
      <c r="AG22" t="str">
        <f>IF(C22="0417",N10,"-")</f>
        <v>-</v>
      </c>
      <c r="AH22" t="str">
        <f>IF(C22="8682",N11,"-")</f>
        <v>-</v>
      </c>
      <c r="AI22" t="str">
        <f>IF(C22="8683",N11,"-")</f>
        <v>-</v>
      </c>
      <c r="AJ22" t="str">
        <f>IF(C22="8685",N11,"-")</f>
        <v>-</v>
      </c>
      <c r="AK22" t="str">
        <f>IF(C22="0400",N10,"-")</f>
        <v>-</v>
      </c>
      <c r="AL22" t="str">
        <f>IF(C22="9626",N10,"-")</f>
        <v>-</v>
      </c>
      <c r="AM22" s="3" t="str">
        <f>IF(B22="Speaking",N11,"-")</f>
        <v>-</v>
      </c>
      <c r="AN22" t="str">
        <f>IF(B22="1st Level Penalty",N12,"-")</f>
        <v>-</v>
      </c>
      <c r="AO22" t="str">
        <f>IF(B22="2nd Level Penalty",N13,"-")</f>
        <v>-</v>
      </c>
    </row>
    <row r="23" spans="1:41" x14ac:dyDescent="0.3">
      <c r="A23" s="8"/>
      <c r="B23" s="46"/>
      <c r="C23" s="4"/>
      <c r="D23" s="89"/>
      <c r="E23" s="90"/>
      <c r="F23" s="91"/>
      <c r="G23" s="61">
        <f t="shared" si="11"/>
        <v>0</v>
      </c>
      <c r="H23" s="62"/>
      <c r="I23" s="65">
        <f t="shared" ref="I23:I28" si="17">SUM(M23:S23)</f>
        <v>0</v>
      </c>
      <c r="J23" s="61">
        <f t="shared" si="12"/>
        <v>0</v>
      </c>
      <c r="K23" s="64">
        <f t="shared" si="13"/>
        <v>0</v>
      </c>
      <c r="L23" s="8"/>
      <c r="M23" t="str">
        <f t="shared" si="14"/>
        <v>-</v>
      </c>
      <c r="N23" t="str">
        <f t="shared" si="15"/>
        <v>-</v>
      </c>
      <c r="O23" t="str">
        <f t="shared" si="16"/>
        <v>-</v>
      </c>
      <c r="P23" t="str">
        <f>IF(B23="IGCSE Extended",N6,"-")</f>
        <v>-</v>
      </c>
      <c r="Q23" t="str">
        <f>IF(B23="IGCSE Core",N7,"-")</f>
        <v>-</v>
      </c>
      <c r="R23" t="str">
        <f>IF(B23="AS Level",N8,"-")</f>
        <v>-</v>
      </c>
      <c r="S23" t="str">
        <f>IF(B23="A Level",N9,"-")</f>
        <v>-</v>
      </c>
      <c r="T23" t="str">
        <f>IF(C23="9701",N10,"-")</f>
        <v>-</v>
      </c>
      <c r="U23" t="str">
        <f>IF(C23="9702",N10,"-")</f>
        <v>-</v>
      </c>
      <c r="V23" t="str">
        <f>IF(C23="9700",N10,"-")</f>
        <v>-</v>
      </c>
      <c r="W23" t="str">
        <f>IF(C23="0520",N11,"-")</f>
        <v>-</v>
      </c>
      <c r="X23" t="str">
        <f>IF(D23="0520",O11,"-")</f>
        <v>-</v>
      </c>
      <c r="Y23" t="str">
        <f>IF(C23="0540",N11,"-")</f>
        <v>-</v>
      </c>
      <c r="Z23" t="str">
        <f>IF(C23="0530",N11,"-")</f>
        <v>-</v>
      </c>
      <c r="AA23" t="str">
        <f>IF(C23="8684",N11,"-")</f>
        <v>-</v>
      </c>
      <c r="AB23" t="str">
        <f>IF(C23="0543",N11,"-")</f>
        <v>-</v>
      </c>
      <c r="AC23" t="str">
        <f>IF(C23="0544",N11,"-")</f>
        <v>-</v>
      </c>
      <c r="AD23" t="str">
        <f>IF(C23="0523",N11,"-")</f>
        <v>-</v>
      </c>
      <c r="AE23" t="str">
        <f>IF(C23="0525",N11,"-")</f>
        <v>-</v>
      </c>
      <c r="AF23" t="str">
        <f>IF(C23="9479",N10,"-")</f>
        <v>-</v>
      </c>
      <c r="AG23" t="str">
        <f>IF(C23="0417",N10,"-")</f>
        <v>-</v>
      </c>
      <c r="AH23" t="str">
        <f>IF(C23="8682",N11,"-")</f>
        <v>-</v>
      </c>
      <c r="AI23" t="str">
        <f>IF(C23="8683",N11,"-")</f>
        <v>-</v>
      </c>
      <c r="AJ23" t="str">
        <f>IF(C23="8685",N11,"-")</f>
        <v>-</v>
      </c>
      <c r="AK23" t="str">
        <f>IF(C23="0400",N10,"-")</f>
        <v>-</v>
      </c>
      <c r="AL23" t="str">
        <f>IF(C23="9626",N10,"-")</f>
        <v>-</v>
      </c>
      <c r="AM23" s="3" t="str">
        <f>IF(B23="Speaking",N11,"-")</f>
        <v>-</v>
      </c>
      <c r="AN23" t="str">
        <f>IF(B23="1st Level Penalty",N12,"-")</f>
        <v>-</v>
      </c>
      <c r="AO23" t="str">
        <f>IF(B23="2nd Level Penalty",N13,"-")</f>
        <v>-</v>
      </c>
    </row>
    <row r="24" spans="1:41" x14ac:dyDescent="0.3">
      <c r="A24" s="8"/>
      <c r="B24" s="46"/>
      <c r="C24" s="4"/>
      <c r="D24" s="89"/>
      <c r="E24" s="90"/>
      <c r="F24" s="91"/>
      <c r="G24" s="61">
        <f t="shared" si="11"/>
        <v>0</v>
      </c>
      <c r="H24" s="62"/>
      <c r="I24" s="65">
        <f t="shared" si="17"/>
        <v>0</v>
      </c>
      <c r="J24" s="61">
        <f t="shared" si="12"/>
        <v>0</v>
      </c>
      <c r="K24" s="64">
        <f t="shared" si="13"/>
        <v>0</v>
      </c>
      <c r="L24" s="8"/>
      <c r="M24" t="str">
        <f t="shared" si="14"/>
        <v>-</v>
      </c>
      <c r="N24" t="str">
        <f t="shared" si="15"/>
        <v>-</v>
      </c>
      <c r="O24" t="str">
        <f t="shared" si="16"/>
        <v>-</v>
      </c>
      <c r="P24" t="str">
        <f>IF(B24="IGCSE Extended",N6,"-")</f>
        <v>-</v>
      </c>
      <c r="Q24" t="str">
        <f>IF(B24="IGCSE Core",N7,"-")</f>
        <v>-</v>
      </c>
      <c r="R24" t="str">
        <f>IF(B24="AS Level",N8,"-")</f>
        <v>-</v>
      </c>
      <c r="S24" t="str">
        <f>IF(B24="A Level",N9,"-")</f>
        <v>-</v>
      </c>
      <c r="T24" t="str">
        <f>IF(C24="9701",N10,"-")</f>
        <v>-</v>
      </c>
      <c r="U24" t="str">
        <f>IF(C24="9702",N10,"-")</f>
        <v>-</v>
      </c>
      <c r="V24" t="str">
        <f>IF(C24="9700",N10,"-")</f>
        <v>-</v>
      </c>
      <c r="W24" t="str">
        <f>IF(C24="0520",N11,"-")</f>
        <v>-</v>
      </c>
      <c r="X24" t="str">
        <f>IF(D24="0520",O11,"-")</f>
        <v>-</v>
      </c>
      <c r="Y24" t="str">
        <f>IF(C24="0540",N11,"-")</f>
        <v>-</v>
      </c>
      <c r="Z24" t="str">
        <f>IF(C24="0530",N11,"-")</f>
        <v>-</v>
      </c>
      <c r="AA24" t="str">
        <f>IF(C24="8684",N11,"-")</f>
        <v>-</v>
      </c>
      <c r="AB24" t="str">
        <f>IF(C24="0543",N11,"-")</f>
        <v>-</v>
      </c>
      <c r="AC24" t="str">
        <f>IF(C24="0544",N11,"-")</f>
        <v>-</v>
      </c>
      <c r="AD24" t="str">
        <f>IF(C24="0523",N11,"-")</f>
        <v>-</v>
      </c>
      <c r="AE24" t="str">
        <f>IF(C24="0525",N11,"-")</f>
        <v>-</v>
      </c>
      <c r="AF24" t="str">
        <f>IF(C24="9479",N10,"-")</f>
        <v>-</v>
      </c>
      <c r="AG24" t="str">
        <f>IF(C24="0417",N10,"-")</f>
        <v>-</v>
      </c>
      <c r="AH24" t="str">
        <f>IF(C24="8682",N11,"-")</f>
        <v>-</v>
      </c>
      <c r="AI24" t="str">
        <f>IF(C24="8683",N11,"-")</f>
        <v>-</v>
      </c>
      <c r="AJ24" t="str">
        <f>IF(C24="8685",N11,"-")</f>
        <v>-</v>
      </c>
      <c r="AK24" t="str">
        <f>IF(C24="0400",N10,"-")</f>
        <v>-</v>
      </c>
      <c r="AL24" t="str">
        <f>IF(C24="9626",N10,"-")</f>
        <v>-</v>
      </c>
      <c r="AM24" s="3" t="str">
        <f>IF(B24="Speaking",N11,"-")</f>
        <v>-</v>
      </c>
      <c r="AN24" t="str">
        <f>IF(B24="1st Level Penalty",N12,"-")</f>
        <v>-</v>
      </c>
      <c r="AO24" t="str">
        <f>IF(B24="2nd Level Penalty",N13,"-")</f>
        <v>-</v>
      </c>
    </row>
    <row r="25" spans="1:41" x14ac:dyDescent="0.3">
      <c r="A25" s="8"/>
      <c r="B25" s="46"/>
      <c r="C25" s="4"/>
      <c r="D25" s="83"/>
      <c r="E25" s="84"/>
      <c r="F25" s="85"/>
      <c r="G25" s="61">
        <f t="shared" si="11"/>
        <v>0</v>
      </c>
      <c r="H25" s="62"/>
      <c r="I25" s="65">
        <f t="shared" si="17"/>
        <v>0</v>
      </c>
      <c r="J25" s="61">
        <f t="shared" si="12"/>
        <v>0</v>
      </c>
      <c r="K25" s="64">
        <f t="shared" si="13"/>
        <v>0</v>
      </c>
      <c r="L25" s="8"/>
      <c r="M25" t="str">
        <f t="shared" si="14"/>
        <v>-</v>
      </c>
      <c r="N25" t="str">
        <f t="shared" si="15"/>
        <v>-</v>
      </c>
      <c r="O25" t="str">
        <f t="shared" si="16"/>
        <v>-</v>
      </c>
      <c r="P25" t="str">
        <f>IF(B25="IGCSE Extended",N6,"-")</f>
        <v>-</v>
      </c>
      <c r="Q25" t="str">
        <f>IF(B25="IGCSE Core",N7,"-")</f>
        <v>-</v>
      </c>
      <c r="R25" t="str">
        <f>IF(B25="AS Level",N8,"-")</f>
        <v>-</v>
      </c>
      <c r="S25" t="str">
        <f>IF(B25="A Level",N9,"-")</f>
        <v>-</v>
      </c>
      <c r="T25" t="str">
        <f>IF(C25="9701",N10,"-")</f>
        <v>-</v>
      </c>
      <c r="U25" t="str">
        <f>IF(C25="9702",N10,"-")</f>
        <v>-</v>
      </c>
      <c r="V25" t="str">
        <f>IF(C25="9700",N10,"-")</f>
        <v>-</v>
      </c>
      <c r="W25" t="str">
        <f>IF(C25="0520",N11,"-")</f>
        <v>-</v>
      </c>
      <c r="X25" t="str">
        <f>IF(D25="0520",O11,"-")</f>
        <v>-</v>
      </c>
      <c r="Y25" t="str">
        <f>IF(C25="0540",N11,"-")</f>
        <v>-</v>
      </c>
      <c r="Z25" t="str">
        <f>IF(C25="0530",N11,"-")</f>
        <v>-</v>
      </c>
      <c r="AA25" t="str">
        <f>IF(C25="8684",N11,"-")</f>
        <v>-</v>
      </c>
      <c r="AB25" t="str">
        <f>IF(C25="0543",N11,"-")</f>
        <v>-</v>
      </c>
      <c r="AC25" t="str">
        <f>IF(C25="0544",N11,"-")</f>
        <v>-</v>
      </c>
      <c r="AD25" t="str">
        <f>IF(C25="0523",N11,"-")</f>
        <v>-</v>
      </c>
      <c r="AE25" t="str">
        <f>IF(C25="0525",N11,"-")</f>
        <v>-</v>
      </c>
      <c r="AF25" t="str">
        <f>IF(C25="9479",N10,"-")</f>
        <v>-</v>
      </c>
      <c r="AG25" t="str">
        <f>IF(C25="0417",N10,"-")</f>
        <v>-</v>
      </c>
      <c r="AH25" t="str">
        <f>IF(C25="8682",N11,"-")</f>
        <v>-</v>
      </c>
      <c r="AI25" t="str">
        <f>IF(C25="8683",N11,"-")</f>
        <v>-</v>
      </c>
      <c r="AJ25" t="str">
        <f>IF(C25="8685",N11,"-")</f>
        <v>-</v>
      </c>
      <c r="AK25" t="str">
        <f>IF(C25="0400",N10,"-")</f>
        <v>-</v>
      </c>
      <c r="AL25" t="str">
        <f>IF(C25="9626",N10,"-")</f>
        <v>-</v>
      </c>
      <c r="AM25" s="3" t="str">
        <f>IF(B25="Speaking",N11,"-")</f>
        <v>-</v>
      </c>
      <c r="AN25" t="str">
        <f>IF(B25="1st Level Penalty",N12,"-")</f>
        <v>-</v>
      </c>
      <c r="AO25" t="str">
        <f>IF(B25="2nd Level Penalty",N13,"-")</f>
        <v>-</v>
      </c>
    </row>
    <row r="26" spans="1:41" x14ac:dyDescent="0.3">
      <c r="A26" s="8"/>
      <c r="B26" s="46"/>
      <c r="C26" s="4"/>
      <c r="D26" s="83"/>
      <c r="E26" s="84"/>
      <c r="F26" s="85"/>
      <c r="G26" s="61">
        <f t="shared" si="11"/>
        <v>0</v>
      </c>
      <c r="H26" s="62"/>
      <c r="I26" s="65">
        <f t="shared" si="17"/>
        <v>0</v>
      </c>
      <c r="J26" s="61">
        <f t="shared" si="12"/>
        <v>0</v>
      </c>
      <c r="K26" s="64">
        <f t="shared" si="13"/>
        <v>0</v>
      </c>
      <c r="L26" s="8"/>
      <c r="M26" t="str">
        <f t="shared" si="14"/>
        <v>-</v>
      </c>
      <c r="N26" t="str">
        <f t="shared" si="15"/>
        <v>-</v>
      </c>
      <c r="O26" t="str">
        <f t="shared" si="16"/>
        <v>-</v>
      </c>
      <c r="P26" t="str">
        <f>IF(B26="IGCSE Extended",N6,"-")</f>
        <v>-</v>
      </c>
      <c r="Q26" t="str">
        <f>IF(B26="IGCSE Core",N7,"-")</f>
        <v>-</v>
      </c>
      <c r="R26" t="str">
        <f>IF(B26="AS Level",N8,"-")</f>
        <v>-</v>
      </c>
      <c r="S26" t="str">
        <f>IF(B26="A Level",N9,"-")</f>
        <v>-</v>
      </c>
      <c r="T26" t="str">
        <f>IF(C26="9701",N10,"-")</f>
        <v>-</v>
      </c>
      <c r="U26" t="str">
        <f>IF(C26="9702",N10,"-")</f>
        <v>-</v>
      </c>
      <c r="V26" t="str">
        <f>IF(C26="9700",N10,"-")</f>
        <v>-</v>
      </c>
      <c r="W26" t="str">
        <f>IF(C26="0520",N11,"-")</f>
        <v>-</v>
      </c>
      <c r="X26" t="str">
        <f>IF(D26="0520",O11,"-")</f>
        <v>-</v>
      </c>
      <c r="Y26" t="str">
        <f>IF(C26="0540",N11,"-")</f>
        <v>-</v>
      </c>
      <c r="Z26" t="str">
        <f>IF(C26="0530",N11,"-")</f>
        <v>-</v>
      </c>
      <c r="AA26" t="str">
        <f>IF(C26="8684",N11,"-")</f>
        <v>-</v>
      </c>
      <c r="AB26" t="str">
        <f>IF(C26="0543",N11,"-")</f>
        <v>-</v>
      </c>
      <c r="AC26" t="str">
        <f>IF(C26="0544",N11,"-")</f>
        <v>-</v>
      </c>
      <c r="AD26" t="str">
        <f>IF(C26="0523",N11,"-")</f>
        <v>-</v>
      </c>
      <c r="AE26" t="str">
        <f>IF(C26="0525",N11,"-")</f>
        <v>-</v>
      </c>
      <c r="AF26" t="str">
        <f>IF(C26="9479",N10,"-")</f>
        <v>-</v>
      </c>
      <c r="AG26" t="str">
        <f>IF(C26="0417",N10,"-")</f>
        <v>-</v>
      </c>
      <c r="AH26" t="str">
        <f>IF(C26="8682",N11,"-")</f>
        <v>-</v>
      </c>
      <c r="AI26" t="str">
        <f>IF(C26="8683",N11,"-")</f>
        <v>-</v>
      </c>
      <c r="AJ26" t="str">
        <f>IF(C26="8685",N11,"-")</f>
        <v>-</v>
      </c>
      <c r="AK26" t="str">
        <f>IF(C26="0400",N10,"-")</f>
        <v>-</v>
      </c>
      <c r="AL26" t="str">
        <f>IF(C26="9626",N10,"-")</f>
        <v>-</v>
      </c>
      <c r="AM26" s="3" t="str">
        <f>IF(B26="Speaking",N11,"-")</f>
        <v>-</v>
      </c>
      <c r="AN26" t="str">
        <f>IF(B26="1st Level Penalty",N12,"-")</f>
        <v>-</v>
      </c>
      <c r="AO26" t="str">
        <f>IF(B26="2nd Level Penalty",N13,"-")</f>
        <v>-</v>
      </c>
    </row>
    <row r="27" spans="1:41" x14ac:dyDescent="0.3">
      <c r="A27" s="8"/>
      <c r="B27" s="46"/>
      <c r="C27" s="4"/>
      <c r="D27" s="83"/>
      <c r="E27" s="84"/>
      <c r="F27" s="85"/>
      <c r="G27" s="61">
        <f t="shared" si="11"/>
        <v>0</v>
      </c>
      <c r="H27" s="62"/>
      <c r="I27" s="65">
        <f t="shared" si="17"/>
        <v>0</v>
      </c>
      <c r="J27" s="61">
        <f t="shared" si="12"/>
        <v>0</v>
      </c>
      <c r="K27" s="64">
        <f t="shared" si="13"/>
        <v>0</v>
      </c>
      <c r="L27" s="8"/>
      <c r="M27" t="str">
        <f t="shared" si="14"/>
        <v>-</v>
      </c>
      <c r="N27" t="str">
        <f t="shared" si="15"/>
        <v>-</v>
      </c>
      <c r="O27" t="str">
        <f t="shared" si="16"/>
        <v>-</v>
      </c>
      <c r="P27" t="str">
        <f>IF(B27="IGCSE Extended",N6,"-")</f>
        <v>-</v>
      </c>
      <c r="Q27" t="str">
        <f>IF(B27="IGCSE Core",N7,"-")</f>
        <v>-</v>
      </c>
      <c r="R27" t="str">
        <f>IF(B27="AS Level",N8,"-")</f>
        <v>-</v>
      </c>
      <c r="S27" t="str">
        <f>IF(B27="A Level",N9,"-")</f>
        <v>-</v>
      </c>
      <c r="T27" t="str">
        <f>IF(C27="9701",N10,"-")</f>
        <v>-</v>
      </c>
      <c r="U27" t="str">
        <f>IF(C27="9702",N10,"-")</f>
        <v>-</v>
      </c>
      <c r="V27" t="str">
        <f>IF(C27="9700",N10,"-")</f>
        <v>-</v>
      </c>
      <c r="W27" t="str">
        <f>IF(C27="0520",N11,"-")</f>
        <v>-</v>
      </c>
      <c r="X27" t="str">
        <f>IF(D27="0520",O11,"-")</f>
        <v>-</v>
      </c>
      <c r="Y27" t="str">
        <f>IF(C27="0540",N11,"-")</f>
        <v>-</v>
      </c>
      <c r="Z27" t="str">
        <f>IF(C27="0530",N11,"-")</f>
        <v>-</v>
      </c>
      <c r="AA27" t="str">
        <f>IF(C27="8684",N11,"-")</f>
        <v>-</v>
      </c>
      <c r="AB27" t="str">
        <f>IF(C27="0543",N11,"-")</f>
        <v>-</v>
      </c>
      <c r="AC27" t="str">
        <f>IF(C27="0544",N11,"-")</f>
        <v>-</v>
      </c>
      <c r="AD27" t="str">
        <f>IF(C27="0523",N11,"-")</f>
        <v>-</v>
      </c>
      <c r="AE27" t="str">
        <f>IF(C27="0525",N11,"-")</f>
        <v>-</v>
      </c>
      <c r="AF27" t="str">
        <f>IF(C27="9479",N10,"-")</f>
        <v>-</v>
      </c>
      <c r="AG27" t="str">
        <f>IF(C27="0417",N10,"-")</f>
        <v>-</v>
      </c>
      <c r="AH27" t="str">
        <f>IF(C27="8682",N11,"-")</f>
        <v>-</v>
      </c>
      <c r="AI27" t="str">
        <f>IF(C27="8683",N11,"-")</f>
        <v>-</v>
      </c>
      <c r="AJ27" t="str">
        <f>IF(C27="8685",N11,"-")</f>
        <v>-</v>
      </c>
      <c r="AK27" t="str">
        <f>IF(C27="0400",N10,"-")</f>
        <v>-</v>
      </c>
      <c r="AL27" t="str">
        <f>IF(C27="9626",N10,"-")</f>
        <v>-</v>
      </c>
      <c r="AM27" s="3" t="str">
        <f>IF(B27="Speaking",N11,"-")</f>
        <v>-</v>
      </c>
      <c r="AN27" t="str">
        <f>IF(B27="1st Level Penalty",N12,"-")</f>
        <v>-</v>
      </c>
      <c r="AO27" t="str">
        <f>IF(B27="2nd Level Penalty",N13,"-")</f>
        <v>-</v>
      </c>
    </row>
    <row r="28" spans="1:41" x14ac:dyDescent="0.3">
      <c r="A28" s="8"/>
      <c r="B28" s="46"/>
      <c r="C28" s="4"/>
      <c r="D28" s="83"/>
      <c r="E28" s="84"/>
      <c r="F28" s="85"/>
      <c r="G28" s="61">
        <f t="shared" si="11"/>
        <v>0</v>
      </c>
      <c r="H28" s="62"/>
      <c r="I28" s="65">
        <f t="shared" si="17"/>
        <v>0</v>
      </c>
      <c r="J28" s="61">
        <f t="shared" si="12"/>
        <v>0</v>
      </c>
      <c r="K28" s="64">
        <f t="shared" si="13"/>
        <v>0</v>
      </c>
      <c r="L28" s="8"/>
      <c r="M28" t="str">
        <f t="shared" si="14"/>
        <v>-</v>
      </c>
      <c r="N28" t="str">
        <f t="shared" si="15"/>
        <v>-</v>
      </c>
      <c r="O28" t="str">
        <f t="shared" si="16"/>
        <v>-</v>
      </c>
      <c r="P28" t="str">
        <f>IF(B28="IGCSE Extended",N6,"-")</f>
        <v>-</v>
      </c>
      <c r="Q28" t="str">
        <f>IF(B28="IGCSE Core",N7,"-")</f>
        <v>-</v>
      </c>
      <c r="R28" t="str">
        <f>IF(B28="AS Level",N8,"-")</f>
        <v>-</v>
      </c>
      <c r="S28" t="str">
        <f>IF(B28="A Level",N9,"-")</f>
        <v>-</v>
      </c>
      <c r="T28" t="str">
        <f>IF(C28="9701",N10,"-")</f>
        <v>-</v>
      </c>
      <c r="U28" t="str">
        <f>IF(C28="9702",N10,"-")</f>
        <v>-</v>
      </c>
      <c r="V28" t="str">
        <f>IF(C28="9700",N10,"-")</f>
        <v>-</v>
      </c>
      <c r="W28" t="str">
        <f>IF(C28="0520",N11,"-")</f>
        <v>-</v>
      </c>
      <c r="X28" t="str">
        <f>IF(D28="0520",O11,"-")</f>
        <v>-</v>
      </c>
      <c r="Y28" t="str">
        <f>IF(C28="0540",N11,"-")</f>
        <v>-</v>
      </c>
      <c r="Z28" t="str">
        <f>IF(C28="0530",N11,"-")</f>
        <v>-</v>
      </c>
      <c r="AA28" t="str">
        <f>IF(C28="8684",N11,"-")</f>
        <v>-</v>
      </c>
      <c r="AB28" t="str">
        <f>IF(C28="0543",N11,"-")</f>
        <v>-</v>
      </c>
      <c r="AC28" t="str">
        <f>IF(C28="0544",N11,"-")</f>
        <v>-</v>
      </c>
      <c r="AD28" t="str">
        <f>IF(C28="0523",N11,"-")</f>
        <v>-</v>
      </c>
      <c r="AE28" t="str">
        <f>IF(C28="0525",N11,"-")</f>
        <v>-</v>
      </c>
      <c r="AF28" t="str">
        <f>IF(C28="9479",N10,"-")</f>
        <v>-</v>
      </c>
      <c r="AG28" t="str">
        <f>IF(C28="0417",N10,"-")</f>
        <v>-</v>
      </c>
      <c r="AH28" t="str">
        <f>IF(C28="8682",N11,"-")</f>
        <v>-</v>
      </c>
      <c r="AI28" t="str">
        <f>IF(C28="8683",N11,"-")</f>
        <v>-</v>
      </c>
      <c r="AJ28" t="str">
        <f>IF(C28="8685",N11,"-")</f>
        <v>-</v>
      </c>
      <c r="AK28" t="str">
        <f>IF(C28="0400",N10,"-")</f>
        <v>-</v>
      </c>
      <c r="AL28" t="str">
        <f>IF(C28="9626",N10,"-")</f>
        <v>-</v>
      </c>
      <c r="AM28" s="3" t="str">
        <f>IF(B28="Speaking",N11,"-")</f>
        <v>-</v>
      </c>
      <c r="AN28" t="str">
        <f>IF(B28="1st Level Penalty",N12,"-")</f>
        <v>-</v>
      </c>
      <c r="AO28" t="str">
        <f>IF(B28="2nd Level Penalty",N13,"-")</f>
        <v>-</v>
      </c>
    </row>
    <row r="29" spans="1:41" ht="18" customHeight="1" x14ac:dyDescent="0.3">
      <c r="A29" s="8"/>
      <c r="B29" s="47" t="s">
        <v>21</v>
      </c>
      <c r="C29" s="11" t="s">
        <v>22</v>
      </c>
      <c r="D29" s="12"/>
      <c r="E29" s="13" t="s">
        <v>30</v>
      </c>
      <c r="F29" s="11"/>
      <c r="G29" s="11"/>
      <c r="H29" s="11"/>
      <c r="I29" s="14"/>
      <c r="J29" s="92" t="s">
        <v>69</v>
      </c>
      <c r="K29" s="95">
        <f>SUM(K21:K28)</f>
        <v>0</v>
      </c>
      <c r="L29" s="8"/>
    </row>
    <row r="30" spans="1:41" ht="15" customHeight="1" x14ac:dyDescent="0.3">
      <c r="A30" s="8"/>
      <c r="B30" s="48"/>
      <c r="C30" s="8" t="s">
        <v>23</v>
      </c>
      <c r="D30" s="16"/>
      <c r="E30" s="17" t="s">
        <v>31</v>
      </c>
      <c r="F30" s="8"/>
      <c r="G30" s="8"/>
      <c r="H30" s="8"/>
      <c r="I30" s="8"/>
      <c r="J30" s="93"/>
      <c r="K30" s="96"/>
      <c r="L30" s="8"/>
    </row>
    <row r="31" spans="1:41" ht="15" customHeight="1" x14ac:dyDescent="0.3">
      <c r="A31" s="8"/>
      <c r="B31" s="48"/>
      <c r="C31" s="8" t="s">
        <v>24</v>
      </c>
      <c r="D31" s="16"/>
      <c r="E31" s="15" t="s">
        <v>29</v>
      </c>
      <c r="F31" s="8"/>
      <c r="G31" s="60" t="s">
        <v>13</v>
      </c>
      <c r="H31" s="15"/>
      <c r="I31" s="8"/>
      <c r="J31" s="93"/>
      <c r="K31" s="96"/>
      <c r="L31" s="8"/>
      <c r="M31" s="59"/>
    </row>
    <row r="32" spans="1:41" ht="21.6" customHeight="1" thickBot="1" x14ac:dyDescent="0.35">
      <c r="A32" s="8"/>
      <c r="B32" s="48"/>
      <c r="C32" s="10" t="s">
        <v>25</v>
      </c>
      <c r="D32" s="16"/>
      <c r="E32" s="23" t="s">
        <v>26</v>
      </c>
      <c r="F32" s="16"/>
      <c r="G32" s="60" t="s">
        <v>13</v>
      </c>
      <c r="H32" s="15"/>
      <c r="I32" s="8"/>
      <c r="J32" s="94"/>
      <c r="K32" s="97"/>
      <c r="L32" s="8"/>
    </row>
    <row r="33" spans="1:12" ht="21" customHeight="1" x14ac:dyDescent="0.3">
      <c r="A33" s="8"/>
      <c r="B33" s="69" t="s">
        <v>68</v>
      </c>
      <c r="C33" s="70"/>
      <c r="D33" s="70"/>
      <c r="E33" s="70"/>
      <c r="F33" s="70"/>
      <c r="G33" s="70"/>
      <c r="H33" s="70"/>
      <c r="I33" s="70"/>
      <c r="J33" s="71"/>
      <c r="K33" s="72"/>
      <c r="L33" s="8"/>
    </row>
    <row r="34" spans="1:12" ht="40.950000000000003" customHeight="1" x14ac:dyDescent="0.3">
      <c r="A34" s="8"/>
      <c r="B34" s="50"/>
      <c r="C34" s="82" t="s">
        <v>79</v>
      </c>
      <c r="D34" s="82"/>
      <c r="E34" s="82"/>
      <c r="F34" s="82"/>
      <c r="G34" s="82"/>
      <c r="H34" s="82"/>
      <c r="I34" s="82"/>
      <c r="J34" s="82"/>
      <c r="K34" s="51"/>
      <c r="L34" s="8"/>
    </row>
    <row r="35" spans="1:12" ht="23.4" customHeight="1" x14ac:dyDescent="0.3">
      <c r="A35" s="8"/>
      <c r="B35" s="73" t="s">
        <v>80</v>
      </c>
      <c r="C35" s="74"/>
      <c r="D35" s="74"/>
      <c r="E35" s="74"/>
      <c r="F35" s="74"/>
      <c r="G35" s="74"/>
      <c r="H35" s="74"/>
      <c r="I35" s="74"/>
      <c r="J35" s="74"/>
      <c r="K35" s="75"/>
      <c r="L35" s="8"/>
    </row>
    <row r="36" spans="1:12" x14ac:dyDescent="0.3">
      <c r="A36" s="8"/>
      <c r="B36" s="79" t="s">
        <v>36</v>
      </c>
      <c r="C36" s="80"/>
      <c r="D36" s="80"/>
      <c r="E36" s="80"/>
      <c r="F36" s="80"/>
      <c r="G36" s="80"/>
      <c r="H36" s="80"/>
      <c r="I36" s="80"/>
      <c r="J36" s="80"/>
      <c r="K36" s="81"/>
      <c r="L36" s="8"/>
    </row>
    <row r="37" spans="1:12" ht="21" customHeight="1" x14ac:dyDescent="0.3">
      <c r="A37" s="8"/>
      <c r="B37" s="79" t="s">
        <v>81</v>
      </c>
      <c r="C37" s="80"/>
      <c r="D37" s="80"/>
      <c r="E37" s="80"/>
      <c r="F37" s="80"/>
      <c r="G37" s="80"/>
      <c r="H37" s="80"/>
      <c r="I37" s="80"/>
      <c r="J37" s="80"/>
      <c r="K37" s="81"/>
      <c r="L37" s="8"/>
    </row>
    <row r="38" spans="1:12" ht="21" customHeight="1" x14ac:dyDescent="0.3">
      <c r="A38" s="8"/>
      <c r="B38" s="79" t="s">
        <v>73</v>
      </c>
      <c r="C38" s="80"/>
      <c r="D38" s="80"/>
      <c r="E38" s="80"/>
      <c r="F38" s="80"/>
      <c r="G38" s="80"/>
      <c r="H38" s="80"/>
      <c r="I38" s="80"/>
      <c r="J38" s="80"/>
      <c r="K38" s="81"/>
      <c r="L38" s="8"/>
    </row>
    <row r="39" spans="1:12" ht="21" customHeight="1" x14ac:dyDescent="0.3">
      <c r="A39" s="8"/>
      <c r="B39" s="79" t="s">
        <v>37</v>
      </c>
      <c r="C39" s="80"/>
      <c r="D39" s="80"/>
      <c r="E39" s="80"/>
      <c r="F39" s="80"/>
      <c r="G39" s="80"/>
      <c r="H39" s="80"/>
      <c r="I39" s="80"/>
      <c r="J39" s="80"/>
      <c r="K39" s="81"/>
      <c r="L39" s="8"/>
    </row>
    <row r="40" spans="1:12" ht="21" customHeight="1" thickBot="1" x14ac:dyDescent="0.35">
      <c r="A40" s="8"/>
      <c r="B40" s="76" t="s">
        <v>67</v>
      </c>
      <c r="C40" s="77"/>
      <c r="D40" s="77"/>
      <c r="E40" s="77"/>
      <c r="F40" s="77"/>
      <c r="G40" s="77"/>
      <c r="H40" s="77"/>
      <c r="I40" s="77"/>
      <c r="J40" s="77"/>
      <c r="K40" s="78"/>
      <c r="L40" s="8"/>
    </row>
    <row r="41" spans="1:12" ht="8.1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sheetProtection algorithmName="SHA-512" hashValue="3PBZwjkSvfQrRBSsXOTlzTnHUoMC6tseDTvWmYO6XTnlmH3kVr+mDTSl+PtQ81q9CQQI5o0P7YyrzK+O/lCyMw==" saltValue="0S/aZ/5eLOpKH8RzW09rQQ==" spinCount="100000" sheet="1" selectLockedCells="1"/>
  <mergeCells count="31">
    <mergeCell ref="J29:J32"/>
    <mergeCell ref="K29:K32"/>
    <mergeCell ref="C12:D12"/>
    <mergeCell ref="B7:K7"/>
    <mergeCell ref="C8:D8"/>
    <mergeCell ref="C9:D9"/>
    <mergeCell ref="C10:D10"/>
    <mergeCell ref="C11:D11"/>
    <mergeCell ref="F8:H8"/>
    <mergeCell ref="F9:H9"/>
    <mergeCell ref="F10:H10"/>
    <mergeCell ref="F11:H11"/>
    <mergeCell ref="F12:H12"/>
    <mergeCell ref="D26:F26"/>
    <mergeCell ref="D27:F27"/>
    <mergeCell ref="H17:K18"/>
    <mergeCell ref="B33:K33"/>
    <mergeCell ref="B35:K35"/>
    <mergeCell ref="B40:K40"/>
    <mergeCell ref="B36:K36"/>
    <mergeCell ref="B37:K37"/>
    <mergeCell ref="C34:J34"/>
    <mergeCell ref="B39:K39"/>
    <mergeCell ref="B38:K38"/>
    <mergeCell ref="D28:F28"/>
    <mergeCell ref="D20:F20"/>
    <mergeCell ref="D21:F21"/>
    <mergeCell ref="D22:F22"/>
    <mergeCell ref="D23:F23"/>
    <mergeCell ref="D25:F25"/>
    <mergeCell ref="D24:F24"/>
  </mergeCells>
  <phoneticPr fontId="2" type="noConversion"/>
  <conditionalFormatting sqref="C8:D12">
    <cfRule type="expression" dxfId="5" priority="1">
      <formula>C8=0</formula>
    </cfRule>
  </conditionalFormatting>
  <conditionalFormatting sqref="F8:H12">
    <cfRule type="expression" dxfId="4" priority="12">
      <formula>F8=""</formula>
    </cfRule>
  </conditionalFormatting>
  <conditionalFormatting sqref="G31:G32">
    <cfRule type="expression" dxfId="3" priority="17">
      <formula>G31="-"</formula>
    </cfRule>
  </conditionalFormatting>
  <conditionalFormatting sqref="I21:K28">
    <cfRule type="cellIs" dxfId="2" priority="18" operator="between">
      <formula>0</formula>
      <formula>0</formula>
    </cfRule>
  </conditionalFormatting>
  <conditionalFormatting sqref="K8:K11">
    <cfRule type="expression" dxfId="1" priority="10">
      <formula>K8=0</formula>
    </cfRule>
  </conditionalFormatting>
  <conditionalFormatting sqref="K12">
    <cfRule type="expression" dxfId="0" priority="8">
      <formula>K12="-"</formula>
    </cfRule>
  </conditionalFormatting>
  <dataValidations count="3">
    <dataValidation type="list" allowBlank="1" showInputMessage="1" showErrorMessage="1" sqref="K12" xr:uid="{2AC2DD98-200C-4FA9-B86A-BB4D0E12E65D}">
      <formula1>"-, School, Private "</formula1>
    </dataValidation>
    <dataValidation type="list" allowBlank="1" showInputMessage="1" showErrorMessage="1" sqref="G31:G32" xr:uid="{F2AF7C0B-4DC9-4484-A1A3-A7ADD1C7AB92}">
      <formula1>"-, YES, NO"</formula1>
    </dataValidation>
    <dataValidation type="list" allowBlank="1" showInputMessage="1" showErrorMessage="1" sqref="B21:B28" xr:uid="{F257B813-B86F-4D58-AC49-0F50DAECAC31}">
      <formula1>$M$6:$M$13</formula1>
    </dataValidation>
  </dataValidations>
  <hyperlinks>
    <hyperlink ref="B6" r:id="rId1" xr:uid="{C77AD163-0666-4E96-A69B-6600ECA4B5A6}"/>
  </hyperlinks>
  <printOptions horizontalCentered="1" verticalCentered="1"/>
  <pageMargins left="0.25" right="0.25" top="0.75" bottom="0.75" header="0.3" footer="0.3"/>
  <pageSetup paperSize="9" scale="69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62106-54CD-4C73-BE60-FE77483D05D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Andrews Academy</dc:creator>
  <cp:lastModifiedBy>Elaine Andrews</cp:lastModifiedBy>
  <cp:lastPrinted>2025-05-12T13:24:18Z</cp:lastPrinted>
  <dcterms:created xsi:type="dcterms:W3CDTF">2020-06-18T13:51:59Z</dcterms:created>
  <dcterms:modified xsi:type="dcterms:W3CDTF">2026-04-20T09:22:15Z</dcterms:modified>
</cp:coreProperties>
</file>